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5550" windowHeight="5610" activeTab="0"/>
  </bookViews>
  <sheets>
    <sheet name="R44 II" sheetId="1" r:id="rId1"/>
    <sheet name="R22 Beta II" sheetId="2" r:id="rId2"/>
    <sheet name="Planner" sheetId="3" r:id="rId3"/>
    <sheet name="R22 Blank" sheetId="4" r:id="rId4"/>
    <sheet name="R44 Blank" sheetId="5" r:id="rId5"/>
    <sheet name="Data" sheetId="6" r:id="rId6"/>
  </sheets>
  <definedNames>
    <definedName name="B_FuelMaxLbs">'Data'!$J$6</definedName>
    <definedName name="B_GrossWgtMax">'Data'!$N$2</definedName>
    <definedName name="B_GrossWgtMin">'Data'!$N$3</definedName>
    <definedName name="B_MaxWgtBag">'Data'!$N$5</definedName>
    <definedName name="B_MaxWgtSeat">'Data'!$N$4</definedName>
    <definedName name="B_MinWgtSolo">'Data'!$N$6</definedName>
    <definedName name="FuelWgt">'Data'!$I$16</definedName>
    <definedName name="R_FuelMaxLbs">'Data'!$J$13</definedName>
    <definedName name="R_GrossWgtMax">'Data'!$N$9</definedName>
    <definedName name="R_GrossWgtMin">'Data'!$N$10</definedName>
    <definedName name="R_MaxWgtBag">'Data'!$N$12</definedName>
    <definedName name="R_MaxWgtSeat">'Data'!$N$11</definedName>
    <definedName name="R_MinWgtSolo">'Data'!$N$13</definedName>
  </definedNames>
  <calcPr fullCalcOnLoad="1"/>
</workbook>
</file>

<file path=xl/sharedStrings.xml><?xml version="1.0" encoding="utf-8"?>
<sst xmlns="http://schemas.openxmlformats.org/spreadsheetml/2006/main" count="271" uniqueCount="174">
  <si>
    <t>WEIGHT</t>
  </si>
  <si>
    <t>LONG. ARM</t>
  </si>
  <si>
    <t>LONG. MOM.</t>
  </si>
  <si>
    <t>LAT. ARM</t>
  </si>
  <si>
    <t>Empty Weight</t>
  </si>
  <si>
    <t>Pilot</t>
  </si>
  <si>
    <t>Baggage Under Pilot Seat</t>
  </si>
  <si>
    <t>Passenger</t>
  </si>
  <si>
    <t>Baggage Under Passenger Seat</t>
  </si>
  <si>
    <t>Total</t>
  </si>
  <si>
    <t>Total Weight &amp; Balance w/zero Usable Fuel</t>
  </si>
  <si>
    <t>Main Tank</t>
  </si>
  <si>
    <t>Aux. Tank</t>
  </si>
  <si>
    <t>Total Weight &amp; Balance w/Take Off Fuel</t>
  </si>
  <si>
    <t>No Fuel Weight</t>
  </si>
  <si>
    <t>Long. Empty Moment</t>
  </si>
  <si>
    <t>No Fuel Lat. C.G.</t>
  </si>
  <si>
    <t>Lat. Empty Moment</t>
  </si>
  <si>
    <t>Take Off Weight</t>
  </si>
  <si>
    <t>Long. Full Moment</t>
  </si>
  <si>
    <t>Lat. Full C.G.</t>
  </si>
  <si>
    <t>Lat. Full Moment</t>
  </si>
  <si>
    <t>Payload</t>
  </si>
  <si>
    <t>Max. Fuel (Gallons)</t>
  </si>
  <si>
    <t>Max. Fuel (Pounds)</t>
  </si>
  <si>
    <t>Weight &amp; Balance</t>
  </si>
  <si>
    <t>Main Tank Pounds</t>
  </si>
  <si>
    <t>Main Tank Gallons</t>
  </si>
  <si>
    <t>Aux. Tank Pounds</t>
  </si>
  <si>
    <t>Aux. Tank Gallons</t>
  </si>
  <si>
    <t>Gallons</t>
  </si>
  <si>
    <t>Pounds</t>
  </si>
  <si>
    <t>Max. Gross Weight</t>
  </si>
  <si>
    <t>LAT. MOM.</t>
  </si>
  <si>
    <t>Long. Full C.G.</t>
  </si>
  <si>
    <t>No Fuel  Long. C.G.</t>
  </si>
  <si>
    <t>Planned</t>
  </si>
  <si>
    <t>Altitude</t>
  </si>
  <si>
    <t>Direction</t>
  </si>
  <si>
    <t>Velocity</t>
  </si>
  <si>
    <t>Temp</t>
  </si>
  <si>
    <t>Plan TAS</t>
  </si>
  <si>
    <t>Wind</t>
  </si>
  <si>
    <t>True
Heading</t>
  </si>
  <si>
    <t>Mag
Heading</t>
  </si>
  <si>
    <t>+/- DEV</t>
  </si>
  <si>
    <t>Wind
Corr
Angle
-L   +R</t>
  </si>
  <si>
    <t>Compass
Heading</t>
  </si>
  <si>
    <t>ETE</t>
  </si>
  <si>
    <t>ATA</t>
  </si>
  <si>
    <t>ATE</t>
  </si>
  <si>
    <t>ETA</t>
  </si>
  <si>
    <t>Fuel
Used</t>
  </si>
  <si>
    <t>Fuel
Rem</t>
  </si>
  <si>
    <t>Freq</t>
  </si>
  <si>
    <t>Ident</t>
  </si>
  <si>
    <t>Bearing</t>
  </si>
  <si>
    <t>To/From</t>
  </si>
  <si>
    <t>ATIS Code</t>
  </si>
  <si>
    <t>Aircraft</t>
  </si>
  <si>
    <t>Altimeter</t>
  </si>
  <si>
    <t>Sky</t>
  </si>
  <si>
    <t>Time Off</t>
  </si>
  <si>
    <t>Block Start</t>
  </si>
  <si>
    <t>Block End</t>
  </si>
  <si>
    <t>GPH</t>
  </si>
  <si>
    <t>True
Course</t>
  </si>
  <si>
    <t>Predicted Wind</t>
  </si>
  <si>
    <t>-E VAR
+W</t>
  </si>
  <si>
    <t>Terminal Information</t>
  </si>
  <si>
    <t>Dist</t>
  </si>
  <si>
    <t>Leg
Rem</t>
  </si>
  <si>
    <t>GS</t>
  </si>
  <si>
    <t>EST
ACT</t>
  </si>
  <si>
    <t>Field</t>
  </si>
  <si>
    <t>Elevation</t>
  </si>
  <si>
    <t>Runways</t>
  </si>
  <si>
    <t>Radio Frequencies</t>
  </si>
  <si>
    <t>Notes:</t>
  </si>
  <si>
    <t>Flight Planner</t>
  </si>
  <si>
    <t>Preflight</t>
  </si>
  <si>
    <t>En Route
Checkpoints</t>
  </si>
  <si>
    <r>
      <t>1</t>
    </r>
    <r>
      <rPr>
        <sz val="9"/>
        <rFont val="Arial"/>
        <family val="2"/>
      </rPr>
      <t xml:space="preserve"> AIRCRAFT</t>
    </r>
  </si>
  <si>
    <r>
      <t>2</t>
    </r>
    <r>
      <rPr>
        <sz val="9"/>
        <rFont val="Arial"/>
        <family val="2"/>
      </rPr>
      <t xml:space="preserve"> POSITION</t>
    </r>
  </si>
  <si>
    <r>
      <t>3</t>
    </r>
    <r>
      <rPr>
        <sz val="9"/>
        <rFont val="Arial"/>
        <family val="2"/>
      </rPr>
      <t xml:space="preserve"> TIME (Z)</t>
    </r>
  </si>
  <si>
    <r>
      <t>4</t>
    </r>
    <r>
      <rPr>
        <sz val="9"/>
        <rFont val="Arial"/>
        <family val="2"/>
      </rPr>
      <t xml:space="preserve"> CONDITIONS</t>
    </r>
  </si>
  <si>
    <r>
      <t>5</t>
    </r>
    <r>
      <rPr>
        <sz val="9"/>
        <rFont val="Arial"/>
        <family val="2"/>
      </rPr>
      <t xml:space="preserve"> CLOUDS</t>
    </r>
  </si>
  <si>
    <r>
      <t>6</t>
    </r>
    <r>
      <rPr>
        <sz val="9"/>
        <rFont val="Arial"/>
        <family val="2"/>
      </rPr>
      <t xml:space="preserve"> ALTITUDE</t>
    </r>
  </si>
  <si>
    <r>
      <t>Pilot Report</t>
    </r>
    <r>
      <rPr>
        <sz val="9"/>
        <rFont val="Arial"/>
        <family val="2"/>
      </rPr>
      <t xml:space="preserve">
FLIGHT WATCH 122.0
OR NEAREST
FLIGHT SERVICE
STATION</t>
    </r>
  </si>
  <si>
    <t>DEPARTURE</t>
  </si>
  <si>
    <t>ARRIVAL</t>
  </si>
  <si>
    <t>TOTALS</t>
  </si>
  <si>
    <t>Trans-
ponder
Codes
Squawks</t>
  </si>
  <si>
    <t>Fuel</t>
  </si>
  <si>
    <t>15</t>
  </si>
  <si>
    <t>R22 Weight &amp; Balance</t>
  </si>
  <si>
    <t>Total Weight &amp; Balance w/Zero Usable Fuel</t>
  </si>
  <si>
    <t>CAS</t>
  </si>
  <si>
    <t>73</t>
  </si>
  <si>
    <t>29.92</t>
  </si>
  <si>
    <t>TOA</t>
  </si>
  <si>
    <t>Hospital</t>
  </si>
  <si>
    <t>91/ 110</t>
  </si>
  <si>
    <t>91/ 710</t>
  </si>
  <si>
    <t>91 / 605</t>
  </si>
  <si>
    <t>605 / 105</t>
  </si>
  <si>
    <t>90 / 57</t>
  </si>
  <si>
    <t>90 / 91</t>
  </si>
  <si>
    <t>N7527Y</t>
  </si>
  <si>
    <t>AJO</t>
  </si>
  <si>
    <t>Santa Ana
Canyon</t>
  </si>
  <si>
    <t>R22 Lateral CG Envelope</t>
  </si>
  <si>
    <t>R44 Lateral CG Envelope</t>
  </si>
  <si>
    <t>Pilot Door</t>
  </si>
  <si>
    <t>Fwd Pax Door</t>
  </si>
  <si>
    <t>Aft Right Pax Door</t>
  </si>
  <si>
    <t>Aft Left Pax Door</t>
  </si>
  <si>
    <t>Left Cyclic</t>
  </si>
  <si>
    <t>Left Collective</t>
  </si>
  <si>
    <t>Left Pedals</t>
  </si>
  <si>
    <t>Aux Tank</t>
  </si>
  <si>
    <t>R44 II Weight and Balance</t>
  </si>
  <si>
    <t>No Fuel
Weight</t>
  </si>
  <si>
    <t>No Fuel
Long. C.G.</t>
  </si>
  <si>
    <t>Long. Empty
Moment</t>
  </si>
  <si>
    <t>No Fuel
Lat. C.G.</t>
  </si>
  <si>
    <t>Lat. Empty
Moment</t>
  </si>
  <si>
    <t>Take Off
Weight</t>
  </si>
  <si>
    <t>Long. Full
CG</t>
  </si>
  <si>
    <t>Long. Full
Moment</t>
  </si>
  <si>
    <t>Lat. Full
CG</t>
  </si>
  <si>
    <t>Lat. Full
Moment</t>
  </si>
  <si>
    <t>Right Aft
Passenger</t>
  </si>
  <si>
    <t>Left Aft
Passenger</t>
  </si>
  <si>
    <t>Right Aft
Baggage</t>
  </si>
  <si>
    <t>Left Aft
Baggage</t>
  </si>
  <si>
    <t>Pilot
Baggage</t>
  </si>
  <si>
    <t>Fore
Passsenger</t>
  </si>
  <si>
    <t>Fore Passenger
Baggage</t>
  </si>
  <si>
    <t>State</t>
  </si>
  <si>
    <t>Weight</t>
  </si>
  <si>
    <t>Lat.</t>
  </si>
  <si>
    <t>Item</t>
  </si>
  <si>
    <t>Removable Items</t>
  </si>
  <si>
    <t>∆ Weight</t>
  </si>
  <si>
    <t>∆ Long.</t>
  </si>
  <si>
    <t>∆ Lat.</t>
  </si>
  <si>
    <t>Long.</t>
  </si>
  <si>
    <t>Do not modify this page !!</t>
  </si>
  <si>
    <t>R22 Fuel Limits</t>
  </si>
  <si>
    <t>Main</t>
  </si>
  <si>
    <t>Aux</t>
  </si>
  <si>
    <t>R44 Fuel Limits</t>
  </si>
  <si>
    <t>Fuel Weight</t>
  </si>
  <si>
    <t>lbs/Gal</t>
  </si>
  <si>
    <t>Gals</t>
  </si>
  <si>
    <t>Lbs.</t>
  </si>
  <si>
    <t>Lbs</t>
  </si>
  <si>
    <t>R22 Weight Limits</t>
  </si>
  <si>
    <t>Max. Gross</t>
  </si>
  <si>
    <t>Min. Gross</t>
  </si>
  <si>
    <t>Max. Seat</t>
  </si>
  <si>
    <t>Max. Baggage</t>
  </si>
  <si>
    <t>Min. Solo Pilot</t>
  </si>
  <si>
    <t>R44 Weight Limits</t>
  </si>
  <si>
    <t>Fuel Conversion Calculator</t>
  </si>
  <si>
    <t>Fore Left
Door</t>
  </si>
  <si>
    <t>Right Aft
Door</t>
  </si>
  <si>
    <t>Left Aft
Door</t>
  </si>
  <si>
    <t>Fore Left
Passsenger</t>
  </si>
  <si>
    <t>Fore Left
Baggage</t>
  </si>
  <si>
    <t>R22 Long. CG Envelope</t>
  </si>
  <si>
    <t>R44 Long. CG Envelope</t>
  </si>
  <si>
    <t>Fuel Availability @ Weight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</si>
</sst>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+0.0"/>
    <numFmt numFmtId="166" formatCode="###"/>
    <numFmt numFmtId="167" formatCode="00000"/>
    <numFmt numFmtId="168" formatCode="000"/>
    <numFmt numFmtId="169" formatCode="0.0000"/>
    <numFmt numFmtId="170" formatCode="0.000000"/>
    <numFmt numFmtId="171" formatCode=";;;"/>
  </numFmts>
  <fonts count="65">
    <font>
      <sz val="10"/>
      <name val="Arial"/>
      <family val="0"/>
    </font>
    <font>
      <sz val="10"/>
      <color indexed="10"/>
      <name val="Arial"/>
      <family val="2"/>
    </font>
    <font>
      <b/>
      <sz val="9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b/>
      <sz val="22"/>
      <name val="Verdana"/>
      <family val="2"/>
    </font>
    <font>
      <sz val="9"/>
      <color indexed="12"/>
      <name val="Verdana"/>
      <family val="2"/>
    </font>
    <font>
      <sz val="9"/>
      <color indexed="10"/>
      <name val="Verdana"/>
      <family val="2"/>
    </font>
    <font>
      <b/>
      <u val="single"/>
      <sz val="9"/>
      <name val="Verdana"/>
      <family val="2"/>
    </font>
    <font>
      <sz val="8"/>
      <name val="Arial"/>
      <family val="2"/>
    </font>
    <font>
      <sz val="6"/>
      <name val="Arial"/>
      <family val="2"/>
    </font>
    <font>
      <b/>
      <i/>
      <sz val="26"/>
      <name val="Verdana"/>
      <family val="2"/>
    </font>
    <font>
      <b/>
      <i/>
      <sz val="26"/>
      <name val="Arial"/>
      <family val="0"/>
    </font>
    <font>
      <b/>
      <sz val="12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6"/>
      <name val="Arial"/>
      <family val="2"/>
    </font>
    <font>
      <sz val="10"/>
      <name val="Geneva"/>
      <family val="0"/>
    </font>
    <font>
      <sz val="5.75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8"/>
      <name val="Verdana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9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i/>
      <u val="single"/>
      <sz val="9"/>
      <color indexed="12"/>
      <name val="Verdana"/>
      <family val="2"/>
    </font>
    <font>
      <i/>
      <sz val="9"/>
      <name val="Verdana"/>
      <family val="2"/>
    </font>
    <font>
      <u val="single"/>
      <sz val="9"/>
      <color indexed="12"/>
      <name val="Verdana"/>
      <family val="2"/>
    </font>
    <font>
      <b/>
      <i/>
      <sz val="22"/>
      <name val="Verdana"/>
      <family val="2"/>
    </font>
    <font>
      <b/>
      <sz val="14"/>
      <name val="Verdana"/>
      <family val="2"/>
    </font>
    <font>
      <sz val="5"/>
      <name val="Arial"/>
      <family val="0"/>
    </font>
    <font>
      <b/>
      <sz val="9"/>
      <color indexed="10"/>
      <name val="Verdana"/>
      <family val="2"/>
    </font>
    <font>
      <b/>
      <sz val="9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2"/>
      <name val="Verdana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b/>
      <sz val="8"/>
      <color indexed="8"/>
      <name val="Verdana"/>
      <family val="2"/>
    </font>
    <font>
      <b/>
      <u val="single"/>
      <sz val="8"/>
      <name val="Verdana"/>
      <family val="2"/>
    </font>
    <font>
      <sz val="8"/>
      <color indexed="53"/>
      <name val="Verdana"/>
      <family val="2"/>
    </font>
    <font>
      <b/>
      <sz val="8"/>
      <color indexed="57"/>
      <name val="Verdana"/>
      <family val="2"/>
    </font>
    <font>
      <b/>
      <sz val="9"/>
      <color indexed="57"/>
      <name val="Verdana"/>
      <family val="2"/>
    </font>
    <font>
      <b/>
      <sz val="8"/>
      <color indexed="12"/>
      <name val="Verdana"/>
      <family val="2"/>
    </font>
    <font>
      <b/>
      <sz val="10"/>
      <color indexed="57"/>
      <name val="Verdana"/>
      <family val="2"/>
    </font>
    <font>
      <sz val="10"/>
      <color indexed="48"/>
      <name val="Verdana"/>
      <family val="2"/>
    </font>
    <font>
      <b/>
      <sz val="8"/>
      <color indexed="48"/>
      <name val="Verdana"/>
      <family val="2"/>
    </font>
    <font>
      <b/>
      <i/>
      <sz val="10"/>
      <name val="Verdana"/>
      <family val="2"/>
    </font>
    <font>
      <i/>
      <u val="single"/>
      <sz val="10"/>
      <color indexed="12"/>
      <name val="Verdana"/>
      <family val="2"/>
    </font>
    <font>
      <b/>
      <u val="single"/>
      <sz val="10"/>
      <name val="Verdana"/>
      <family val="2"/>
    </font>
    <font>
      <u val="single"/>
      <sz val="10"/>
      <name val="Arial"/>
      <family val="0"/>
    </font>
    <font>
      <b/>
      <sz val="9"/>
      <color indexed="12"/>
      <name val="Verdana"/>
      <family val="2"/>
    </font>
    <font>
      <sz val="8"/>
      <color indexed="44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ck">
        <color indexed="23"/>
      </bottom>
    </border>
    <border>
      <left style="thin"/>
      <right style="thick">
        <color indexed="23"/>
      </right>
      <top>
        <color indexed="63"/>
      </top>
      <bottom style="thin"/>
    </border>
    <border>
      <left style="thin"/>
      <right style="thick">
        <color indexed="2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thick">
        <color indexed="23"/>
      </top>
      <bottom style="double"/>
    </border>
    <border>
      <left style="thin"/>
      <right style="thin"/>
      <top style="thick">
        <color indexed="2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thick">
        <color indexed="23"/>
      </right>
      <top style="double"/>
      <bottom style="double"/>
    </border>
    <border>
      <left style="thin"/>
      <right style="double"/>
      <top style="thick">
        <color indexed="2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0" fillId="0" borderId="1" xfId="0" applyBorder="1" applyAlignment="1">
      <alignment/>
    </xf>
    <xf numFmtId="49" fontId="14" fillId="0" borderId="1" xfId="0" applyNumberFormat="1" applyFont="1" applyBorder="1" applyAlignment="1">
      <alignment vertical="center"/>
    </xf>
    <xf numFmtId="49" fontId="14" fillId="0" borderId="2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top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/>
    </xf>
    <xf numFmtId="49" fontId="22" fillId="0" borderId="1" xfId="0" applyNumberFormat="1" applyFont="1" applyBorder="1" applyAlignment="1">
      <alignment horizontal="left" vertical="center" wrapText="1"/>
    </xf>
    <xf numFmtId="49" fontId="22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/>
    </xf>
    <xf numFmtId="0" fontId="13" fillId="0" borderId="2" xfId="0" applyFont="1" applyBorder="1" applyAlignment="1">
      <alignment horizontal="left"/>
    </xf>
    <xf numFmtId="0" fontId="22" fillId="0" borderId="4" xfId="0" applyFont="1" applyBorder="1" applyAlignment="1">
      <alignment wrapText="1"/>
    </xf>
    <xf numFmtId="49" fontId="23" fillId="0" borderId="1" xfId="0" applyNumberFormat="1" applyFont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8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168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8" fontId="29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49" fontId="30" fillId="0" borderId="2" xfId="0" applyNumberFormat="1" applyFont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164" fontId="29" fillId="2" borderId="1" xfId="0" applyNumberFormat="1" applyFont="1" applyFill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20" fontId="1" fillId="3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49" fontId="32" fillId="0" borderId="2" xfId="0" applyNumberFormat="1" applyFont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5" xfId="0" applyFont="1" applyBorder="1" applyAlignment="1">
      <alignment horizontal="center"/>
    </xf>
    <xf numFmtId="20" fontId="29" fillId="2" borderId="1" xfId="0" applyNumberFormat="1" applyFont="1" applyFill="1" applyBorder="1" applyAlignment="1">
      <alignment horizontal="center" vertical="center"/>
    </xf>
    <xf numFmtId="20" fontId="29" fillId="3" borderId="1" xfId="0" applyNumberFormat="1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0" fillId="3" borderId="0" xfId="0" applyFill="1" applyAlignment="1">
      <alignment/>
    </xf>
    <xf numFmtId="0" fontId="31" fillId="3" borderId="0" xfId="0" applyFont="1" applyFill="1" applyAlignment="1">
      <alignment horizontal="right"/>
    </xf>
    <xf numFmtId="170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45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21" fontId="29" fillId="3" borderId="0" xfId="0" applyNumberFormat="1" applyFont="1" applyFill="1" applyAlignment="1">
      <alignment/>
    </xf>
    <xf numFmtId="45" fontId="29" fillId="3" borderId="0" xfId="0" applyNumberFormat="1" applyFont="1" applyFill="1" applyAlignment="1">
      <alignment/>
    </xf>
    <xf numFmtId="2" fontId="1" fillId="3" borderId="0" xfId="0" applyNumberFormat="1" applyFont="1" applyFill="1" applyAlignment="1">
      <alignment/>
    </xf>
    <xf numFmtId="1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NumberFormat="1" applyFont="1" applyFill="1" applyAlignment="1">
      <alignment/>
    </xf>
    <xf numFmtId="2" fontId="0" fillId="3" borderId="0" xfId="0" applyNumberFormat="1" applyFill="1" applyAlignment="1">
      <alignment/>
    </xf>
    <xf numFmtId="49" fontId="0" fillId="3" borderId="0" xfId="0" applyNumberFormat="1" applyFill="1" applyAlignment="1">
      <alignment/>
    </xf>
    <xf numFmtId="169" fontId="0" fillId="3" borderId="0" xfId="0" applyNumberFormat="1" applyFill="1" applyAlignment="1">
      <alignment/>
    </xf>
    <xf numFmtId="0" fontId="0" fillId="3" borderId="7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5" xfId="0" applyFill="1" applyBorder="1" applyAlignment="1">
      <alignment/>
    </xf>
    <xf numFmtId="0" fontId="3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6" fillId="0" borderId="0" xfId="0" applyFont="1" applyAlignment="1">
      <alignment/>
    </xf>
    <xf numFmtId="1" fontId="36" fillId="0" borderId="0" xfId="21" applyNumberFormat="1" applyFont="1" applyProtection="1">
      <alignment/>
      <protection hidden="1"/>
    </xf>
    <xf numFmtId="0" fontId="37" fillId="0" borderId="0" xfId="0" applyFont="1" applyAlignment="1">
      <alignment horizontal="center"/>
    </xf>
    <xf numFmtId="164" fontId="36" fillId="0" borderId="0" xfId="0" applyNumberFormat="1" applyFont="1" applyAlignment="1">
      <alignment horizontal="center"/>
    </xf>
    <xf numFmtId="165" fontId="36" fillId="0" borderId="0" xfId="0" applyNumberFormat="1" applyFont="1" applyAlignment="1">
      <alignment horizontal="center"/>
    </xf>
    <xf numFmtId="2" fontId="36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1" fillId="0" borderId="0" xfId="0" applyFont="1" applyAlignment="1">
      <alignment/>
    </xf>
    <xf numFmtId="164" fontId="36" fillId="0" borderId="0" xfId="21" applyNumberFormat="1" applyFont="1" applyProtection="1">
      <alignment/>
      <protection hidden="1"/>
    </xf>
    <xf numFmtId="164" fontId="6" fillId="0" borderId="0" xfId="21" applyNumberFormat="1" applyFont="1" applyProtection="1">
      <alignment/>
      <protection hidden="1"/>
    </xf>
    <xf numFmtId="2" fontId="47" fillId="3" borderId="1" xfId="0" applyNumberFormat="1" applyFont="1" applyFill="1" applyBorder="1" applyAlignment="1" applyProtection="1">
      <alignment horizontal="center" vertical="center"/>
      <protection locked="0"/>
    </xf>
    <xf numFmtId="1" fontId="47" fillId="3" borderId="5" xfId="0" applyNumberFormat="1" applyFont="1" applyFill="1" applyBorder="1" applyAlignment="1" applyProtection="1">
      <alignment horizontal="center" vertical="center"/>
      <protection locked="0"/>
    </xf>
    <xf numFmtId="2" fontId="47" fillId="3" borderId="5" xfId="0" applyNumberFormat="1" applyFont="1" applyFill="1" applyBorder="1" applyAlignment="1" applyProtection="1">
      <alignment horizontal="center" vertical="center"/>
      <protection locked="0"/>
    </xf>
    <xf numFmtId="164" fontId="46" fillId="3" borderId="5" xfId="0" applyNumberFormat="1" applyFont="1" applyFill="1" applyBorder="1" applyAlignment="1" applyProtection="1">
      <alignment horizontal="center" vertical="center"/>
      <protection/>
    </xf>
    <xf numFmtId="2" fontId="48" fillId="3" borderId="5" xfId="0" applyNumberFormat="1" applyFont="1" applyFill="1" applyBorder="1" applyAlignment="1" applyProtection="1">
      <alignment horizontal="center" vertical="center"/>
      <protection/>
    </xf>
    <xf numFmtId="165" fontId="46" fillId="3" borderId="5" xfId="0" applyNumberFormat="1" applyFont="1" applyFill="1" applyBorder="1" applyAlignment="1" applyProtection="1">
      <alignment horizontal="center" vertical="center"/>
      <protection/>
    </xf>
    <xf numFmtId="2" fontId="49" fillId="3" borderId="10" xfId="0" applyNumberFormat="1" applyFont="1" applyFill="1" applyBorder="1" applyAlignment="1" applyProtection="1">
      <alignment horizontal="center" vertical="center"/>
      <protection/>
    </xf>
    <xf numFmtId="2" fontId="48" fillId="3" borderId="10" xfId="0" applyNumberFormat="1" applyFont="1" applyFill="1" applyBorder="1" applyAlignment="1" applyProtection="1">
      <alignment horizontal="center" vertical="center"/>
      <protection/>
    </xf>
    <xf numFmtId="0" fontId="48" fillId="3" borderId="5" xfId="0" applyFont="1" applyFill="1" applyBorder="1" applyAlignment="1" applyProtection="1">
      <alignment horizontal="center" vertical="center"/>
      <protection/>
    </xf>
    <xf numFmtId="2" fontId="53" fillId="3" borderId="10" xfId="0" applyNumberFormat="1" applyFont="1" applyFill="1" applyBorder="1" applyAlignment="1" applyProtection="1">
      <alignment horizontal="center" vertical="center"/>
      <protection/>
    </xf>
    <xf numFmtId="2" fontId="48" fillId="3" borderId="1" xfId="0" applyNumberFormat="1" applyFont="1" applyFill="1" applyBorder="1" applyAlignment="1" applyProtection="1">
      <alignment horizontal="center" vertical="center"/>
      <protection/>
    </xf>
    <xf numFmtId="0" fontId="48" fillId="3" borderId="1" xfId="0" applyFont="1" applyFill="1" applyBorder="1" applyAlignment="1" applyProtection="1">
      <alignment horizontal="left" vertical="center" indent="3"/>
      <protection/>
    </xf>
    <xf numFmtId="0" fontId="46" fillId="3" borderId="5" xfId="0" applyFont="1" applyFill="1" applyBorder="1" applyAlignment="1" applyProtection="1">
      <alignment horizontal="center" vertical="center"/>
      <protection/>
    </xf>
    <xf numFmtId="0" fontId="46" fillId="3" borderId="5" xfId="0" applyFont="1" applyFill="1" applyBorder="1" applyAlignment="1" applyProtection="1">
      <alignment horizontal="center" vertical="center" wrapText="1"/>
      <protection/>
    </xf>
    <xf numFmtId="0" fontId="46" fillId="3" borderId="11" xfId="0" applyFont="1" applyFill="1" applyBorder="1" applyAlignment="1" applyProtection="1">
      <alignment horizontal="center" vertical="center" wrapText="1"/>
      <protection/>
    </xf>
    <xf numFmtId="0" fontId="46" fillId="3" borderId="1" xfId="0" applyFont="1" applyFill="1" applyBorder="1" applyAlignment="1" applyProtection="1">
      <alignment horizontal="center" vertical="center" wrapText="1"/>
      <protection/>
    </xf>
    <xf numFmtId="0" fontId="45" fillId="3" borderId="5" xfId="0" applyFon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45" fillId="3" borderId="0" xfId="0" applyFont="1" applyFill="1" applyBorder="1" applyAlignment="1" applyProtection="1">
      <alignment/>
      <protection/>
    </xf>
    <xf numFmtId="0" fontId="46" fillId="3" borderId="0" xfId="0" applyFont="1" applyFill="1" applyBorder="1" applyAlignment="1" applyProtection="1">
      <alignment horizontal="center"/>
      <protection/>
    </xf>
    <xf numFmtId="0" fontId="10" fillId="3" borderId="0" xfId="0" applyFont="1" applyFill="1" applyAlignment="1" applyProtection="1">
      <alignment horizontal="left" vertical="center"/>
      <protection/>
    </xf>
    <xf numFmtId="0" fontId="26" fillId="3" borderId="0" xfId="0" applyFont="1" applyFill="1" applyAlignment="1" applyProtection="1">
      <alignment/>
      <protection/>
    </xf>
    <xf numFmtId="0" fontId="11" fillId="3" borderId="0" xfId="0" applyFont="1" applyFill="1" applyAlignment="1" applyProtection="1">
      <alignment horizontal="left" vertical="center"/>
      <protection/>
    </xf>
    <xf numFmtId="0" fontId="27" fillId="3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2" fontId="4" fillId="3" borderId="0" xfId="0" applyNumberFormat="1" applyFont="1" applyFill="1" applyBorder="1" applyAlignment="1" applyProtection="1">
      <alignment horizontal="center" vertical="center"/>
      <protection/>
    </xf>
    <xf numFmtId="2" fontId="8" fillId="3" borderId="0" xfId="0" applyNumberFormat="1" applyFont="1" applyFill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3" borderId="0" xfId="0" applyFont="1" applyFill="1" applyAlignment="1" applyProtection="1">
      <alignment horizontal="center"/>
      <protection/>
    </xf>
    <xf numFmtId="0" fontId="12" fillId="3" borderId="2" xfId="0" applyFont="1" applyFill="1" applyBorder="1" applyAlignment="1" applyProtection="1">
      <alignment horizontal="center"/>
      <protection/>
    </xf>
    <xf numFmtId="0" fontId="12" fillId="3" borderId="12" xfId="0" applyFont="1" applyFill="1" applyBorder="1" applyAlignment="1" applyProtection="1">
      <alignment horizontal="center"/>
      <protection/>
    </xf>
    <xf numFmtId="2" fontId="4" fillId="3" borderId="5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0" fontId="36" fillId="0" borderId="5" xfId="0" applyFont="1" applyBorder="1" applyAlignment="1" applyProtection="1">
      <alignment/>
      <protection/>
    </xf>
    <xf numFmtId="1" fontId="10" fillId="3" borderId="5" xfId="0" applyNumberFormat="1" applyFont="1" applyFill="1" applyBorder="1" applyAlignment="1" applyProtection="1">
      <alignment horizontal="center" vertical="center"/>
      <protection locked="0"/>
    </xf>
    <xf numFmtId="2" fontId="43" fillId="0" borderId="10" xfId="0" applyNumberFormat="1" applyFont="1" applyBorder="1" applyAlignment="1" applyProtection="1">
      <alignment horizontal="center" vertical="center"/>
      <protection/>
    </xf>
    <xf numFmtId="2" fontId="11" fillId="0" borderId="10" xfId="0" applyNumberFormat="1" applyFont="1" applyBorder="1" applyAlignment="1" applyProtection="1">
      <alignment horizontal="center" vertical="center"/>
      <protection/>
    </xf>
    <xf numFmtId="2" fontId="10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/>
    </xf>
    <xf numFmtId="2" fontId="11" fillId="0" borderId="5" xfId="0" applyNumberFormat="1" applyFont="1" applyBorder="1" applyAlignment="1" applyProtection="1">
      <alignment horizontal="center" vertical="center"/>
      <protection/>
    </xf>
    <xf numFmtId="2" fontId="54" fillId="0" borderId="10" xfId="0" applyNumberFormat="1" applyFont="1" applyBorder="1" applyAlignment="1" applyProtection="1">
      <alignment horizontal="center" vertical="center"/>
      <protection/>
    </xf>
    <xf numFmtId="0" fontId="36" fillId="3" borderId="0" xfId="0" applyFont="1" applyFill="1" applyAlignment="1" applyProtection="1">
      <alignment/>
      <protection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2" fontId="11" fillId="0" borderId="4" xfId="0" applyNumberFormat="1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left" vertical="center" indent="3"/>
      <protection/>
    </xf>
    <xf numFmtId="2" fontId="11" fillId="3" borderId="5" xfId="0" applyNumberFormat="1" applyFont="1" applyFill="1" applyBorder="1" applyAlignment="1" applyProtection="1">
      <alignment horizontal="center" vertical="center"/>
      <protection/>
    </xf>
    <xf numFmtId="2" fontId="11" fillId="3" borderId="13" xfId="0" applyNumberFormat="1" applyFont="1" applyFill="1" applyBorder="1" applyAlignment="1" applyProtection="1">
      <alignment horizontal="center" vertical="center"/>
      <protection/>
    </xf>
    <xf numFmtId="0" fontId="48" fillId="3" borderId="5" xfId="0" applyFont="1" applyFill="1" applyBorder="1" applyAlignment="1" applyProtection="1">
      <alignment horizontal="left" vertical="center" indent="3"/>
      <protection/>
    </xf>
    <xf numFmtId="0" fontId="46" fillId="3" borderId="13" xfId="0" applyFont="1" applyFill="1" applyBorder="1" applyAlignment="1" applyProtection="1">
      <alignment horizontal="center" vertical="center" wrapText="1"/>
      <protection/>
    </xf>
    <xf numFmtId="0" fontId="46" fillId="3" borderId="6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2" fontId="3" fillId="3" borderId="1" xfId="0" applyNumberFormat="1" applyFont="1" applyFill="1" applyBorder="1" applyAlignment="1" applyProtection="1">
      <alignment horizontal="center" vertical="center"/>
      <protection/>
    </xf>
    <xf numFmtId="2" fontId="4" fillId="3" borderId="1" xfId="0" applyNumberFormat="1" applyFont="1" applyFill="1" applyBorder="1" applyAlignment="1" applyProtection="1">
      <alignment horizontal="center" vertical="center"/>
      <protection/>
    </xf>
    <xf numFmtId="164" fontId="3" fillId="3" borderId="1" xfId="0" applyNumberFormat="1" applyFont="1" applyFill="1" applyBorder="1" applyAlignment="1" applyProtection="1">
      <alignment horizontal="center" vertical="center"/>
      <protection/>
    </xf>
    <xf numFmtId="1" fontId="3" fillId="3" borderId="1" xfId="0" applyNumberFormat="1" applyFont="1" applyFill="1" applyBorder="1" applyAlignment="1" applyProtection="1">
      <alignment horizontal="center" vertical="center"/>
      <protection/>
    </xf>
    <xf numFmtId="164" fontId="5" fillId="3" borderId="1" xfId="0" applyNumberFormat="1" applyFont="1" applyFill="1" applyBorder="1" applyAlignment="1" applyProtection="1">
      <alignment horizontal="center" vertical="center"/>
      <protection/>
    </xf>
    <xf numFmtId="165" fontId="5" fillId="3" borderId="1" xfId="0" applyNumberFormat="1" applyFont="1" applyFill="1" applyBorder="1" applyAlignment="1" applyProtection="1">
      <alignment horizontal="center" vertical="center"/>
      <protection/>
    </xf>
    <xf numFmtId="49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1" fontId="3" fillId="3" borderId="2" xfId="0" applyNumberFormat="1" applyFont="1" applyFill="1" applyBorder="1" applyAlignment="1" applyProtection="1">
      <alignment horizontal="center" vertical="center"/>
      <protection/>
    </xf>
    <xf numFmtId="164" fontId="5" fillId="3" borderId="2" xfId="0" applyNumberFormat="1" applyFont="1" applyFill="1" applyBorder="1" applyAlignment="1" applyProtection="1">
      <alignment horizontal="center" vertical="center"/>
      <protection/>
    </xf>
    <xf numFmtId="2" fontId="4" fillId="3" borderId="2" xfId="0" applyNumberFormat="1" applyFont="1" applyFill="1" applyBorder="1" applyAlignment="1" applyProtection="1">
      <alignment horizontal="center" vertical="center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2" fontId="4" fillId="3" borderId="10" xfId="0" applyNumberFormat="1" applyFont="1" applyFill="1" applyBorder="1" applyAlignment="1" applyProtection="1">
      <alignment horizontal="center" vertical="center"/>
      <protection/>
    </xf>
    <xf numFmtId="2" fontId="8" fillId="3" borderId="10" xfId="0" applyNumberFormat="1" applyFont="1" applyFill="1" applyBorder="1" applyAlignment="1" applyProtection="1">
      <alignment horizontal="center" vertical="center"/>
      <protection/>
    </xf>
    <xf numFmtId="2" fontId="3" fillId="3" borderId="5" xfId="0" applyNumberFormat="1" applyFont="1" applyFill="1" applyBorder="1" applyAlignment="1" applyProtection="1">
      <alignment horizontal="center" vertical="center"/>
      <protection/>
    </xf>
    <xf numFmtId="164" fontId="5" fillId="3" borderId="5" xfId="0" applyNumberFormat="1" applyFont="1" applyFill="1" applyBorder="1" applyAlignment="1" applyProtection="1">
      <alignment horizontal="center" vertical="center"/>
      <protection/>
    </xf>
    <xf numFmtId="2" fontId="3" fillId="3" borderId="2" xfId="0" applyNumberFormat="1" applyFont="1" applyFill="1" applyBorder="1" applyAlignment="1" applyProtection="1">
      <alignment horizontal="center" vertical="center"/>
      <protection/>
    </xf>
    <xf numFmtId="165" fontId="5" fillId="3" borderId="2" xfId="0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Border="1" applyAlignment="1" applyProtection="1">
      <alignment horizontal="center"/>
      <protection/>
    </xf>
    <xf numFmtId="2" fontId="6" fillId="3" borderId="0" xfId="0" applyNumberFormat="1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 horizontal="center" vertical="center"/>
      <protection/>
    </xf>
    <xf numFmtId="2" fontId="3" fillId="3" borderId="0" xfId="0" applyNumberFormat="1" applyFont="1" applyFill="1" applyBorder="1" applyAlignment="1" applyProtection="1">
      <alignment horizontal="center" vertical="center"/>
      <protection/>
    </xf>
    <xf numFmtId="0" fontId="1" fillId="3" borderId="0" xfId="0" applyFont="1" applyFill="1" applyBorder="1" applyAlignment="1" applyProtection="1">
      <alignment horizontal="left" vertical="center" indent="3"/>
      <protection/>
    </xf>
    <xf numFmtId="1" fontId="4" fillId="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2" fillId="3" borderId="0" xfId="0" applyFont="1" applyFill="1" applyBorder="1" applyAlignment="1" applyProtection="1">
      <alignment horizontal="center"/>
      <protection/>
    </xf>
    <xf numFmtId="0" fontId="46" fillId="3" borderId="14" xfId="0" applyFont="1" applyFill="1" applyBorder="1" applyAlignment="1" applyProtection="1">
      <alignment horizontal="center" vertical="center"/>
      <protection/>
    </xf>
    <xf numFmtId="2" fontId="52" fillId="3" borderId="14" xfId="0" applyNumberFormat="1" applyFont="1" applyFill="1" applyBorder="1" applyAlignment="1" applyProtection="1">
      <alignment horizontal="center" vertical="center"/>
      <protection/>
    </xf>
    <xf numFmtId="2" fontId="48" fillId="3" borderId="14" xfId="0" applyNumberFormat="1" applyFont="1" applyFill="1" applyBorder="1" applyAlignment="1" applyProtection="1">
      <alignment horizontal="center" vertical="center"/>
      <protection/>
    </xf>
    <xf numFmtId="0" fontId="46" fillId="3" borderId="14" xfId="0" applyFont="1" applyFill="1" applyBorder="1" applyAlignment="1" applyProtection="1">
      <alignment horizontal="center" vertical="center" wrapText="1"/>
      <protection/>
    </xf>
    <xf numFmtId="1" fontId="47" fillId="3" borderId="14" xfId="0" applyNumberFormat="1" applyFont="1" applyFill="1" applyBorder="1" applyAlignment="1" applyProtection="1">
      <alignment horizontal="center" vertical="center"/>
      <protection locked="0"/>
    </xf>
    <xf numFmtId="164" fontId="46" fillId="3" borderId="14" xfId="0" applyNumberFormat="1" applyFont="1" applyFill="1" applyBorder="1" applyAlignment="1" applyProtection="1">
      <alignment horizontal="center" vertical="center"/>
      <protection/>
    </xf>
    <xf numFmtId="165" fontId="46" fillId="3" borderId="14" xfId="0" applyNumberFormat="1" applyFont="1" applyFill="1" applyBorder="1" applyAlignment="1" applyProtection="1">
      <alignment horizontal="center" vertical="center"/>
      <protection/>
    </xf>
    <xf numFmtId="2" fontId="47" fillId="3" borderId="14" xfId="0" applyNumberFormat="1" applyFont="1" applyFill="1" applyBorder="1" applyAlignment="1" applyProtection="1">
      <alignment horizontal="center" vertical="center"/>
      <protection locked="0"/>
    </xf>
    <xf numFmtId="0" fontId="48" fillId="3" borderId="14" xfId="0" applyFont="1" applyFill="1" applyBorder="1" applyAlignment="1" applyProtection="1">
      <alignment horizontal="center" vertical="center"/>
      <protection/>
    </xf>
    <xf numFmtId="0" fontId="50" fillId="3" borderId="15" xfId="0" applyFont="1" applyFill="1" applyBorder="1" applyAlignment="1" applyProtection="1">
      <alignment horizontal="center" vertical="center"/>
      <protection/>
    </xf>
    <xf numFmtId="1" fontId="48" fillId="3" borderId="16" xfId="0" applyNumberFormat="1" applyFont="1" applyFill="1" applyBorder="1" applyAlignment="1" applyProtection="1">
      <alignment horizontal="center" vertical="center"/>
      <protection/>
    </xf>
    <xf numFmtId="2" fontId="48" fillId="3" borderId="16" xfId="0" applyNumberFormat="1" applyFont="1" applyFill="1" applyBorder="1" applyAlignment="1" applyProtection="1">
      <alignment horizontal="center" vertical="center"/>
      <protection/>
    </xf>
    <xf numFmtId="0" fontId="51" fillId="3" borderId="2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>
      <alignment/>
    </xf>
    <xf numFmtId="0" fontId="64" fillId="2" borderId="17" xfId="0" applyFont="1" applyFill="1" applyBorder="1" applyAlignment="1" applyProtection="1">
      <alignment/>
      <protection/>
    </xf>
    <xf numFmtId="0" fontId="64" fillId="2" borderId="18" xfId="0" applyFont="1" applyFill="1" applyBorder="1" applyAlignment="1" applyProtection="1">
      <alignment/>
      <protection/>
    </xf>
    <xf numFmtId="0" fontId="64" fillId="2" borderId="19" xfId="0" applyFont="1" applyFill="1" applyBorder="1" applyAlignment="1" applyProtection="1">
      <alignment/>
      <protection/>
    </xf>
    <xf numFmtId="2" fontId="11" fillId="0" borderId="20" xfId="0" applyNumberFormat="1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indent="3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2" fontId="11" fillId="0" borderId="14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44" fillId="0" borderId="21" xfId="0" applyFont="1" applyBorder="1" applyAlignment="1" applyProtection="1">
      <alignment horizontal="center" vertical="center"/>
      <protection/>
    </xf>
    <xf numFmtId="1" fontId="11" fillId="0" borderId="16" xfId="0" applyNumberFormat="1" applyFont="1" applyBorder="1" applyAlignment="1" applyProtection="1">
      <alignment horizontal="center" vertical="center"/>
      <protection/>
    </xf>
    <xf numFmtId="2" fontId="11" fillId="0" borderId="16" xfId="0" applyNumberFormat="1" applyFont="1" applyBorder="1" applyAlignment="1" applyProtection="1">
      <alignment horizontal="center" vertical="center"/>
      <protection/>
    </xf>
    <xf numFmtId="164" fontId="2" fillId="0" borderId="5" xfId="0" applyNumberFormat="1" applyFont="1" applyFill="1" applyBorder="1" applyAlignment="1" applyProtection="1">
      <alignment horizontal="center" vertical="center"/>
      <protection/>
    </xf>
    <xf numFmtId="165" fontId="2" fillId="0" borderId="5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164" fontId="11" fillId="0" borderId="14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1" fontId="10" fillId="3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Border="1" applyAlignment="1" applyProtection="1">
      <alignment horizontal="center" vertical="center"/>
      <protection/>
    </xf>
    <xf numFmtId="165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2" fontId="10" fillId="0" borderId="14" xfId="0" applyNumberFormat="1" applyFont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/>
    </xf>
    <xf numFmtId="2" fontId="11" fillId="2" borderId="22" xfId="0" applyNumberFormat="1" applyFont="1" applyFill="1" applyBorder="1" applyAlignment="1" applyProtection="1">
      <alignment horizontal="center" vertical="center"/>
      <protection/>
    </xf>
    <xf numFmtId="2" fontId="43" fillId="2" borderId="22" xfId="0" applyNumberFormat="1" applyFont="1" applyFill="1" applyBorder="1" applyAlignment="1" applyProtection="1">
      <alignment horizontal="center" vertical="center"/>
      <protection/>
    </xf>
    <xf numFmtId="2" fontId="11" fillId="2" borderId="23" xfId="0" applyNumberFormat="1" applyFont="1" applyFill="1" applyBorder="1" applyAlignment="1" applyProtection="1">
      <alignment horizontal="center" vertical="center"/>
      <protection/>
    </xf>
    <xf numFmtId="0" fontId="46" fillId="3" borderId="0" xfId="0" applyFont="1" applyFill="1" applyBorder="1" applyAlignment="1" applyProtection="1">
      <alignment horizontal="center" vertical="center" wrapText="1"/>
      <protection/>
    </xf>
    <xf numFmtId="0" fontId="50" fillId="3" borderId="0" xfId="0" applyFont="1" applyFill="1" applyBorder="1" applyAlignment="1" applyProtection="1">
      <alignment horizontal="center" vertical="center"/>
      <protection/>
    </xf>
    <xf numFmtId="2" fontId="47" fillId="3" borderId="0" xfId="0" applyNumberFormat="1" applyFont="1" applyFill="1" applyBorder="1" applyAlignment="1" applyProtection="1">
      <alignment horizontal="center" vertical="center"/>
      <protection locked="0"/>
    </xf>
    <xf numFmtId="2" fontId="48" fillId="3" borderId="0" xfId="0" applyNumberFormat="1" applyFont="1" applyFill="1" applyBorder="1" applyAlignment="1" applyProtection="1">
      <alignment horizontal="center" vertical="center"/>
      <protection/>
    </xf>
    <xf numFmtId="0" fontId="48" fillId="3" borderId="0" xfId="0" applyFont="1" applyFill="1" applyBorder="1" applyAlignment="1" applyProtection="1">
      <alignment horizontal="left" vertical="center" indent="3"/>
      <protection/>
    </xf>
    <xf numFmtId="1" fontId="48" fillId="3" borderId="0" xfId="0" applyNumberFormat="1" applyFont="1" applyFill="1" applyBorder="1" applyAlignment="1" applyProtection="1">
      <alignment horizontal="center" vertical="center"/>
      <protection/>
    </xf>
    <xf numFmtId="0" fontId="51" fillId="3" borderId="0" xfId="0" applyFont="1" applyFill="1" applyBorder="1" applyAlignment="1" applyProtection="1">
      <alignment horizontal="center"/>
      <protection/>
    </xf>
    <xf numFmtId="0" fontId="64" fillId="3" borderId="0" xfId="0" applyFont="1" applyFill="1" applyBorder="1" applyAlignment="1" applyProtection="1">
      <alignment/>
      <protection/>
    </xf>
    <xf numFmtId="0" fontId="46" fillId="3" borderId="24" xfId="0" applyFont="1" applyFill="1" applyBorder="1" applyAlignment="1" applyProtection="1">
      <alignment horizontal="center" vertical="center" wrapText="1"/>
      <protection/>
    </xf>
    <xf numFmtId="1" fontId="47" fillId="3" borderId="1" xfId="0" applyNumberFormat="1" applyFont="1" applyFill="1" applyBorder="1" applyAlignment="1" applyProtection="1">
      <alignment horizontal="center" vertical="center"/>
      <protection locked="0"/>
    </xf>
    <xf numFmtId="164" fontId="46" fillId="3" borderId="1" xfId="0" applyNumberFormat="1" applyFont="1" applyFill="1" applyBorder="1" applyAlignment="1" applyProtection="1">
      <alignment horizontal="center" vertical="center"/>
      <protection/>
    </xf>
    <xf numFmtId="0" fontId="46" fillId="3" borderId="2" xfId="0" applyFont="1" applyFill="1" applyBorder="1" applyAlignment="1" applyProtection="1">
      <alignment horizontal="center" vertical="center"/>
      <protection/>
    </xf>
    <xf numFmtId="2" fontId="55" fillId="3" borderId="2" xfId="0" applyNumberFormat="1" applyFont="1" applyFill="1" applyBorder="1" applyAlignment="1" applyProtection="1">
      <alignment horizontal="center" vertical="center"/>
      <protection locked="0"/>
    </xf>
    <xf numFmtId="2" fontId="52" fillId="3" borderId="2" xfId="0" applyNumberFormat="1" applyFont="1" applyFill="1" applyBorder="1" applyAlignment="1" applyProtection="1">
      <alignment horizontal="center" vertical="center"/>
      <protection/>
    </xf>
    <xf numFmtId="2" fontId="48" fillId="3" borderId="2" xfId="0" applyNumberFormat="1" applyFont="1" applyFill="1" applyBorder="1" applyAlignment="1" applyProtection="1">
      <alignment horizontal="center" vertical="center"/>
      <protection/>
    </xf>
    <xf numFmtId="2" fontId="58" fillId="3" borderId="2" xfId="0" applyNumberFormat="1" applyFont="1" applyFill="1" applyBorder="1" applyAlignment="1" applyProtection="1">
      <alignment horizontal="center" vertical="center"/>
      <protection locked="0"/>
    </xf>
    <xf numFmtId="165" fontId="46" fillId="3" borderId="1" xfId="0" applyNumberFormat="1" applyFont="1" applyFill="1" applyBorder="1" applyAlignment="1" applyProtection="1">
      <alignment horizontal="center" vertical="center"/>
      <protection/>
    </xf>
    <xf numFmtId="0" fontId="46" fillId="3" borderId="25" xfId="0" applyFont="1" applyFill="1" applyBorder="1" applyAlignment="1" applyProtection="1">
      <alignment horizontal="center" vertical="center"/>
      <protection/>
    </xf>
    <xf numFmtId="1" fontId="47" fillId="3" borderId="25" xfId="0" applyNumberFormat="1" applyFont="1" applyFill="1" applyBorder="1" applyAlignment="1" applyProtection="1">
      <alignment horizontal="center" vertical="center"/>
      <protection locked="0"/>
    </xf>
    <xf numFmtId="164" fontId="46" fillId="3" borderId="25" xfId="0" applyNumberFormat="1" applyFont="1" applyFill="1" applyBorder="1" applyAlignment="1" applyProtection="1">
      <alignment horizontal="center" vertical="center"/>
      <protection/>
    </xf>
    <xf numFmtId="2" fontId="48" fillId="3" borderId="25" xfId="0" applyNumberFormat="1" applyFont="1" applyFill="1" applyBorder="1" applyAlignment="1" applyProtection="1">
      <alignment horizontal="center" vertical="center"/>
      <protection/>
    </xf>
    <xf numFmtId="165" fontId="46" fillId="3" borderId="25" xfId="0" applyNumberFormat="1" applyFont="1" applyFill="1" applyBorder="1" applyAlignment="1" applyProtection="1">
      <alignment horizontal="center" vertical="center"/>
      <protection/>
    </xf>
    <xf numFmtId="0" fontId="46" fillId="3" borderId="2" xfId="0" applyFont="1" applyFill="1" applyBorder="1" applyAlignment="1" applyProtection="1">
      <alignment horizontal="center" vertical="center" wrapText="1"/>
      <protection/>
    </xf>
    <xf numFmtId="1" fontId="47" fillId="3" borderId="2" xfId="0" applyNumberFormat="1" applyFont="1" applyFill="1" applyBorder="1" applyAlignment="1" applyProtection="1">
      <alignment horizontal="center" vertical="center"/>
      <protection locked="0"/>
    </xf>
    <xf numFmtId="164" fontId="46" fillId="3" borderId="2" xfId="0" applyNumberFormat="1" applyFont="1" applyFill="1" applyBorder="1" applyAlignment="1" applyProtection="1">
      <alignment horizontal="center" vertical="center"/>
      <protection/>
    </xf>
    <xf numFmtId="165" fontId="46" fillId="3" borderId="2" xfId="0" applyNumberFormat="1" applyFont="1" applyFill="1" applyBorder="1" applyAlignment="1" applyProtection="1">
      <alignment horizontal="center" vertical="center"/>
      <protection/>
    </xf>
    <xf numFmtId="0" fontId="46" fillId="3" borderId="25" xfId="0" applyFont="1" applyFill="1" applyBorder="1" applyAlignment="1" applyProtection="1">
      <alignment horizontal="center" vertical="center" wrapText="1"/>
      <protection/>
    </xf>
    <xf numFmtId="0" fontId="46" fillId="3" borderId="9" xfId="0" applyFont="1" applyFill="1" applyBorder="1" applyAlignment="1" applyProtection="1">
      <alignment horizontal="center" vertical="center" wrapText="1"/>
      <protection/>
    </xf>
    <xf numFmtId="1" fontId="47" fillId="3" borderId="9" xfId="0" applyNumberFormat="1" applyFont="1" applyFill="1" applyBorder="1" applyAlignment="1" applyProtection="1">
      <alignment horizontal="center" vertical="center"/>
      <protection locked="0"/>
    </xf>
    <xf numFmtId="164" fontId="46" fillId="3" borderId="9" xfId="0" applyNumberFormat="1" applyFont="1" applyFill="1" applyBorder="1" applyAlignment="1" applyProtection="1">
      <alignment horizontal="center" vertical="center"/>
      <protection/>
    </xf>
    <xf numFmtId="2" fontId="48" fillId="3" borderId="9" xfId="0" applyNumberFormat="1" applyFont="1" applyFill="1" applyBorder="1" applyAlignment="1" applyProtection="1">
      <alignment horizontal="center" vertical="center"/>
      <protection/>
    </xf>
    <xf numFmtId="165" fontId="46" fillId="3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2" fontId="55" fillId="3" borderId="14" xfId="0" applyNumberFormat="1" applyFont="1" applyFill="1" applyBorder="1" applyAlignment="1" applyProtection="1">
      <alignment horizontal="center" vertical="center"/>
      <protection/>
    </xf>
    <xf numFmtId="2" fontId="63" fillId="0" borderId="14" xfId="0" applyNumberFormat="1" applyFont="1" applyBorder="1" applyAlignment="1" applyProtection="1">
      <alignment horizontal="center" vertical="center"/>
      <protection/>
    </xf>
    <xf numFmtId="49" fontId="22" fillId="0" borderId="2" xfId="0" applyNumberFormat="1" applyFont="1" applyBorder="1" applyAlignment="1">
      <alignment vertical="center" wrapText="1"/>
    </xf>
    <xf numFmtId="49" fontId="22" fillId="0" borderId="5" xfId="0" applyNumberFormat="1" applyFont="1" applyBorder="1" applyAlignment="1">
      <alignment vertical="center"/>
    </xf>
    <xf numFmtId="0" fontId="2" fillId="3" borderId="26" xfId="0" applyFont="1" applyFill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9" fillId="3" borderId="28" xfId="0" applyFont="1" applyFill="1" applyBorder="1" applyAlignment="1" applyProtection="1">
      <alignment horizontal="center" vertical="center"/>
      <protection/>
    </xf>
    <xf numFmtId="0" fontId="0" fillId="3" borderId="29" xfId="0" applyFill="1" applyBorder="1" applyAlignment="1" applyProtection="1">
      <alignment horizontal="center" vertical="center"/>
      <protection/>
    </xf>
    <xf numFmtId="0" fontId="0" fillId="3" borderId="30" xfId="0" applyFill="1" applyBorder="1" applyAlignment="1" applyProtection="1">
      <alignment horizontal="center" vertical="center"/>
      <protection/>
    </xf>
    <xf numFmtId="0" fontId="0" fillId="3" borderId="31" xfId="0" applyFill="1" applyBorder="1" applyAlignment="1" applyProtection="1">
      <alignment horizontal="center" vertical="center"/>
      <protection/>
    </xf>
    <xf numFmtId="0" fontId="0" fillId="3" borderId="0" xfId="0" applyFill="1" applyBorder="1" applyAlignment="1" applyProtection="1">
      <alignment horizontal="center" vertical="center"/>
      <protection/>
    </xf>
    <xf numFmtId="0" fontId="0" fillId="3" borderId="32" xfId="0" applyFill="1" applyBorder="1" applyAlignment="1" applyProtection="1">
      <alignment horizontal="center" vertical="center"/>
      <protection/>
    </xf>
    <xf numFmtId="0" fontId="0" fillId="3" borderId="33" xfId="0" applyFill="1" applyBorder="1" applyAlignment="1" applyProtection="1">
      <alignment horizontal="center" vertical="center"/>
      <protection/>
    </xf>
    <xf numFmtId="0" fontId="0" fillId="3" borderId="22" xfId="0" applyFill="1" applyBorder="1" applyAlignment="1" applyProtection="1">
      <alignment horizontal="center" vertical="center"/>
      <protection/>
    </xf>
    <xf numFmtId="0" fontId="0" fillId="3" borderId="34" xfId="0" applyFill="1" applyBorder="1" applyAlignment="1" applyProtection="1">
      <alignment horizontal="center" vertical="center"/>
      <protection/>
    </xf>
    <xf numFmtId="0" fontId="46" fillId="3" borderId="35" xfId="0" applyFont="1" applyFill="1" applyBorder="1" applyAlignment="1" applyProtection="1">
      <alignment horizontal="center" vertical="center" wrapText="1"/>
      <protection/>
    </xf>
    <xf numFmtId="0" fontId="46" fillId="3" borderId="36" xfId="0" applyFont="1" applyFill="1" applyBorder="1" applyAlignment="1" applyProtection="1">
      <alignment horizontal="center" vertical="center" wrapText="1"/>
      <protection/>
    </xf>
    <xf numFmtId="0" fontId="46" fillId="3" borderId="18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46" fillId="3" borderId="27" xfId="0" applyFont="1" applyFill="1" applyBorder="1" applyAlignment="1" applyProtection="1">
      <alignment horizontal="center"/>
      <protection/>
    </xf>
    <xf numFmtId="0" fontId="0" fillId="0" borderId="37" xfId="0" applyBorder="1" applyAlignment="1">
      <alignment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3" borderId="18" xfId="0" applyFont="1" applyFill="1" applyBorder="1" applyAlignment="1" applyProtection="1">
      <alignment horizontal="center"/>
      <protection/>
    </xf>
    <xf numFmtId="168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/>
    </xf>
    <xf numFmtId="168" fontId="1" fillId="2" borderId="5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68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 vertical="center"/>
    </xf>
    <xf numFmtId="168" fontId="1" fillId="0" borderId="5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6" xfId="0" applyBorder="1" applyAlignment="1">
      <alignment/>
    </xf>
    <xf numFmtId="0" fontId="18" fillId="2" borderId="7" xfId="0" applyFont="1" applyFill="1" applyBorder="1" applyAlignment="1">
      <alignment vertical="center" wrapText="1"/>
    </xf>
    <xf numFmtId="0" fontId="21" fillId="2" borderId="12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21" fillId="2" borderId="40" xfId="0" applyFont="1" applyFill="1" applyBorder="1" applyAlignment="1">
      <alignment vertical="center"/>
    </xf>
    <xf numFmtId="0" fontId="21" fillId="2" borderId="20" xfId="0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18" fillId="0" borderId="8" xfId="0" applyFont="1" applyBorder="1" applyAlignment="1">
      <alignment horizontal="center" wrapText="1"/>
    </xf>
    <xf numFmtId="0" fontId="18" fillId="0" borderId="20" xfId="0" applyFont="1" applyBorder="1" applyAlignment="1">
      <alignment horizontal="center"/>
    </xf>
    <xf numFmtId="0" fontId="19" fillId="0" borderId="39" xfId="0" applyFont="1" applyBorder="1" applyAlignment="1">
      <alignment/>
    </xf>
    <xf numFmtId="0" fontId="19" fillId="0" borderId="6" xfId="0" applyFont="1" applyBorder="1" applyAlignment="1">
      <alignment/>
    </xf>
    <xf numFmtId="0" fontId="18" fillId="0" borderId="1" xfId="0" applyFont="1" applyFill="1" applyBorder="1" applyAlignment="1">
      <alignment/>
    </xf>
    <xf numFmtId="0" fontId="18" fillId="0" borderId="1" xfId="0" applyFont="1" applyBorder="1" applyAlignment="1">
      <alignment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/>
    </xf>
    <xf numFmtId="0" fontId="19" fillId="0" borderId="4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15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7" fillId="0" borderId="4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6" xfId="0" applyFont="1" applyBorder="1" applyAlignment="1">
      <alignment/>
    </xf>
    <xf numFmtId="0" fontId="9" fillId="3" borderId="0" xfId="0" applyFont="1" applyFill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46" fillId="3" borderId="38" xfId="0" applyFont="1" applyFill="1" applyBorder="1" applyAlignment="1" applyProtection="1">
      <alignment horizontal="center" vertical="center" wrapText="1"/>
      <protection/>
    </xf>
    <xf numFmtId="0" fontId="46" fillId="3" borderId="0" xfId="0" applyFont="1" applyFill="1" applyBorder="1" applyAlignment="1" applyProtection="1">
      <alignment horizontal="center"/>
      <protection/>
    </xf>
    <xf numFmtId="0" fontId="0" fillId="3" borderId="0" xfId="0" applyFill="1" applyBorder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Data!$D$12:$D$18</c:f>
              <c:numCache>
                <c:ptCount val="7"/>
                <c:pt idx="0">
                  <c:v>92</c:v>
                </c:pt>
                <c:pt idx="1">
                  <c:v>92</c:v>
                </c:pt>
                <c:pt idx="2">
                  <c:v>93</c:v>
                </c:pt>
                <c:pt idx="3">
                  <c:v>98</c:v>
                </c:pt>
                <c:pt idx="4">
                  <c:v>102.5</c:v>
                </c:pt>
                <c:pt idx="5">
                  <c:v>102.5</c:v>
                </c:pt>
                <c:pt idx="6">
                  <c:v>92</c:v>
                </c:pt>
              </c:numCache>
            </c:numRef>
          </c:xVal>
          <c:yVal>
            <c:numRef>
              <c:f>Data!$E$12:$E$18</c:f>
              <c:numCache>
                <c:ptCount val="7"/>
                <c:pt idx="0">
                  <c:v>1600</c:v>
                </c:pt>
                <c:pt idx="1">
                  <c:v>2300</c:v>
                </c:pt>
                <c:pt idx="2">
                  <c:v>2500</c:v>
                </c:pt>
                <c:pt idx="3">
                  <c:v>2500</c:v>
                </c:pt>
                <c:pt idx="4">
                  <c:v>2100</c:v>
                </c:pt>
                <c:pt idx="5">
                  <c:v>1600</c:v>
                </c:pt>
                <c:pt idx="6">
                  <c:v>1600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('R44 II'!$C$15,'R44 II'!$C$19)</c:f>
              <c:numCache/>
            </c:numRef>
          </c:xVal>
          <c:yVal>
            <c:numRef>
              <c:f>('R44 II'!$B$15,'R44 II'!$B$19)</c:f>
              <c:numCache/>
            </c:numRef>
          </c:yVal>
          <c:smooth val="0"/>
        </c:ser>
        <c:axId val="22117969"/>
        <c:axId val="64843994"/>
      </c:scatterChart>
      <c:valAx>
        <c:axId val="22117969"/>
        <c:scaling>
          <c:orientation val="minMax"/>
          <c:max val="103"/>
          <c:min val="91"/>
        </c:scaling>
        <c:axPos val="b"/>
        <c:delete val="1"/>
        <c:majorTickMark val="out"/>
        <c:minorTickMark val="none"/>
        <c:tickLblPos val="high"/>
        <c:crossAx val="64843994"/>
        <c:crossesAt val="2600"/>
        <c:crossBetween val="midCat"/>
        <c:dispUnits/>
        <c:majorUnit val="1"/>
        <c:minorUnit val="0.2"/>
      </c:valAx>
      <c:valAx>
        <c:axId val="64843994"/>
        <c:scaling>
          <c:orientation val="minMax"/>
          <c:max val="2600"/>
          <c:min val="1500"/>
        </c:scaling>
        <c:axPos val="l"/>
        <c:delete val="1"/>
        <c:majorTickMark val="out"/>
        <c:minorTickMark val="none"/>
        <c:tickLblPos val="nextTo"/>
        <c:crossAx val="22117969"/>
        <c:crossesAt val="91"/>
        <c:crossBetween val="midCat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2975"/>
          <c:w val="0.9335"/>
          <c:h val="0.89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Data!$D$2:$D$8</c:f>
              <c:numCache>
                <c:ptCount val="7"/>
                <c:pt idx="0">
                  <c:v>92</c:v>
                </c:pt>
                <c:pt idx="1">
                  <c:v>100</c:v>
                </c:pt>
                <c:pt idx="2">
                  <c:v>102.5</c:v>
                </c:pt>
                <c:pt idx="3">
                  <c:v>102.5</c:v>
                </c:pt>
                <c:pt idx="4">
                  <c:v>100</c:v>
                </c:pt>
                <c:pt idx="5">
                  <c:v>92</c:v>
                </c:pt>
                <c:pt idx="6">
                  <c:v>92</c:v>
                </c:pt>
              </c:numCache>
            </c:numRef>
          </c:xVal>
          <c:yVal>
            <c:numRef>
              <c:f>Data!$E$2:$E$8</c:f>
              <c:numCache>
                <c:ptCount val="7"/>
                <c:pt idx="0">
                  <c:v>3</c:v>
                </c:pt>
                <c:pt idx="1">
                  <c:v>3</c:v>
                </c:pt>
                <c:pt idx="2">
                  <c:v>1.5</c:v>
                </c:pt>
                <c:pt idx="3">
                  <c:v>-1.5</c:v>
                </c:pt>
                <c:pt idx="4">
                  <c:v>-3</c:v>
                </c:pt>
                <c:pt idx="5">
                  <c:v>-3</c:v>
                </c:pt>
                <c:pt idx="6">
                  <c:v>3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('R44 II'!$C$15,'R44 II'!$C$19)</c:f>
              <c:numCache/>
            </c:numRef>
          </c:xVal>
          <c:yVal>
            <c:numRef>
              <c:f>('R44 II'!$E$15,'R44 II'!$E$19)</c:f>
              <c:numCache/>
            </c:numRef>
          </c:yVal>
          <c:smooth val="0"/>
        </c:ser>
        <c:axId val="46725035"/>
        <c:axId val="17872132"/>
      </c:scatterChart>
      <c:valAx>
        <c:axId val="46725035"/>
        <c:scaling>
          <c:orientation val="minMax"/>
          <c:max val="103"/>
          <c:min val="91"/>
        </c:scaling>
        <c:axPos val="b"/>
        <c:delete val="1"/>
        <c:majorTickMark val="out"/>
        <c:minorTickMark val="none"/>
        <c:tickLblPos val="nextTo"/>
        <c:crossAx val="17872132"/>
        <c:crossesAt val="-4"/>
        <c:crossBetween val="midCat"/>
        <c:dispUnits/>
        <c:majorUnit val="1"/>
        <c:minorUnit val="0.2"/>
      </c:valAx>
      <c:valAx>
        <c:axId val="17872132"/>
        <c:scaling>
          <c:orientation val="minMax"/>
          <c:max val="5"/>
          <c:min val="-4"/>
        </c:scaling>
        <c:axPos val="l"/>
        <c:delete val="1"/>
        <c:majorTickMark val="out"/>
        <c:minorTickMark val="none"/>
        <c:tickLblPos val="nextTo"/>
        <c:crossAx val="46725035"/>
        <c:crossesAt val="91"/>
        <c:crossBetween val="midCat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365"/>
          <c:w val="0.943"/>
          <c:h val="0.92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Data!$A$2:$A$9</c:f>
              <c:numCache>
                <c:ptCount val="8"/>
                <c:pt idx="0">
                  <c:v>95.5</c:v>
                </c:pt>
                <c:pt idx="1">
                  <c:v>98</c:v>
                </c:pt>
                <c:pt idx="2">
                  <c:v>102</c:v>
                </c:pt>
                <c:pt idx="3">
                  <c:v>102</c:v>
                </c:pt>
                <c:pt idx="4">
                  <c:v>98</c:v>
                </c:pt>
                <c:pt idx="5">
                  <c:v>97</c:v>
                </c:pt>
                <c:pt idx="6">
                  <c:v>95.5</c:v>
                </c:pt>
                <c:pt idx="7">
                  <c:v>95.5</c:v>
                </c:pt>
              </c:numCache>
            </c:numRef>
          </c:xVal>
          <c:yVal>
            <c:numRef>
              <c:f>Data!$B$2:$B$9</c:f>
              <c:numCache>
                <c:ptCount val="8"/>
                <c:pt idx="0">
                  <c:v>1</c:v>
                </c:pt>
                <c:pt idx="1">
                  <c:v>2.6</c:v>
                </c:pt>
                <c:pt idx="2">
                  <c:v>1.2</c:v>
                </c:pt>
                <c:pt idx="3">
                  <c:v>-0.5</c:v>
                </c:pt>
                <c:pt idx="4">
                  <c:v>-2.2</c:v>
                </c:pt>
                <c:pt idx="5">
                  <c:v>-2.2</c:v>
                </c:pt>
                <c:pt idx="6">
                  <c:v>-0.8</c:v>
                </c:pt>
                <c:pt idx="7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('R22 Beta II'!$C$11,'R22 Beta II'!$C$15)</c:f>
              <c:numCache/>
            </c:numRef>
          </c:xVal>
          <c:yVal>
            <c:numRef>
              <c:f>('R22 Beta II'!$E$11,'R22 Beta II'!$E$15)</c:f>
              <c:numCache/>
            </c:numRef>
          </c:yVal>
          <c:smooth val="0"/>
        </c:ser>
        <c:axId val="26631461"/>
        <c:axId val="38356558"/>
      </c:scatterChart>
      <c:valAx>
        <c:axId val="26631461"/>
        <c:scaling>
          <c:orientation val="minMax"/>
          <c:max val="103"/>
          <c:min val="95"/>
        </c:scaling>
        <c:axPos val="b"/>
        <c:delete val="1"/>
        <c:majorTickMark val="out"/>
        <c:minorTickMark val="none"/>
        <c:tickLblPos val="nextTo"/>
        <c:crossAx val="38356558"/>
        <c:crossesAt val="-3"/>
        <c:crossBetween val="midCat"/>
        <c:dispUnits/>
        <c:majorUnit val="1"/>
      </c:valAx>
      <c:valAx>
        <c:axId val="38356558"/>
        <c:scaling>
          <c:orientation val="minMax"/>
          <c:max val="3"/>
          <c:min val="-3"/>
        </c:scaling>
        <c:axPos val="l"/>
        <c:delete val="1"/>
        <c:majorTickMark val="out"/>
        <c:minorTickMark val="none"/>
        <c:tickLblPos val="nextTo"/>
        <c:crossAx val="26631461"/>
        <c:crossesAt val="95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Data!$A$12:$A$18</c:f>
              <c:numCache>
                <c:ptCount val="7"/>
                <c:pt idx="0">
                  <c:v>95.5</c:v>
                </c:pt>
                <c:pt idx="1">
                  <c:v>95.5</c:v>
                </c:pt>
                <c:pt idx="2">
                  <c:v>96.5</c:v>
                </c:pt>
                <c:pt idx="3">
                  <c:v>100</c:v>
                </c:pt>
                <c:pt idx="4">
                  <c:v>102</c:v>
                </c:pt>
                <c:pt idx="5">
                  <c:v>102</c:v>
                </c:pt>
                <c:pt idx="6">
                  <c:v>95.5</c:v>
                </c:pt>
              </c:numCache>
            </c:numRef>
          </c:xVal>
          <c:yVal>
            <c:numRef>
              <c:f>Data!$B$12:$B$18</c:f>
              <c:numCache>
                <c:ptCount val="7"/>
                <c:pt idx="0">
                  <c:v>920</c:v>
                </c:pt>
                <c:pt idx="1">
                  <c:v>1275</c:v>
                </c:pt>
                <c:pt idx="2">
                  <c:v>1370</c:v>
                </c:pt>
                <c:pt idx="3">
                  <c:v>1370</c:v>
                </c:pt>
                <c:pt idx="4">
                  <c:v>1175</c:v>
                </c:pt>
                <c:pt idx="5">
                  <c:v>920</c:v>
                </c:pt>
                <c:pt idx="6">
                  <c:v>920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('R22 Beta II'!$C$11,'R22 Beta II'!$C$15)</c:f>
              <c:numCache/>
            </c:numRef>
          </c:xVal>
          <c:yVal>
            <c:numRef>
              <c:f>('R22 Beta II'!$B$11,'R22 Beta II'!$B$15)</c:f>
              <c:numCache/>
            </c:numRef>
          </c:yVal>
          <c:smooth val="0"/>
        </c:ser>
        <c:axId val="9664703"/>
        <c:axId val="19873464"/>
      </c:scatterChart>
      <c:valAx>
        <c:axId val="9664703"/>
        <c:scaling>
          <c:orientation val="minMax"/>
          <c:max val="103"/>
          <c:min val="95"/>
        </c:scaling>
        <c:axPos val="b"/>
        <c:delete val="1"/>
        <c:majorTickMark val="out"/>
        <c:minorTickMark val="none"/>
        <c:tickLblPos val="high"/>
        <c:crossAx val="19873464"/>
        <c:crossesAt val="1450"/>
        <c:crossBetween val="midCat"/>
        <c:dispUnits/>
        <c:majorUnit val="1"/>
      </c:valAx>
      <c:valAx>
        <c:axId val="19873464"/>
        <c:scaling>
          <c:orientation val="minMax"/>
          <c:max val="1450"/>
          <c:min val="850"/>
        </c:scaling>
        <c:axPos val="l"/>
        <c:delete val="1"/>
        <c:majorTickMark val="out"/>
        <c:minorTickMark val="none"/>
        <c:tickLblPos val="nextTo"/>
        <c:crossAx val="9664703"/>
        <c:crossesAt val="95"/>
        <c:crossBetween val="midCat"/>
        <c:dispUnits/>
        <c:majorUnit val="5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13.emf" /><Relationship Id="rId4" Type="http://schemas.openxmlformats.org/officeDocument/2006/relationships/image" Target="../media/image11.emf" /><Relationship Id="rId5" Type="http://schemas.openxmlformats.org/officeDocument/2006/relationships/image" Target="../media/image2.emf" /><Relationship Id="rId6" Type="http://schemas.openxmlformats.org/officeDocument/2006/relationships/image" Target="../media/image7.emf" /><Relationship Id="rId7" Type="http://schemas.openxmlformats.org/officeDocument/2006/relationships/image" Target="../media/image10.emf" /><Relationship Id="rId8" Type="http://schemas.openxmlformats.org/officeDocument/2006/relationships/image" Target="../media/image8.emf" /><Relationship Id="rId9" Type="http://schemas.openxmlformats.org/officeDocument/2006/relationships/image" Target="../media/image5.emf" /><Relationship Id="rId10" Type="http://schemas.openxmlformats.org/officeDocument/2006/relationships/chart" Target="/xl/charts/chart1.xml" /><Relationship Id="rId11" Type="http://schemas.openxmlformats.org/officeDocument/2006/relationships/chart" Target="/xl/charts/chart2.xml" /><Relationship Id="rId12" Type="http://schemas.openxmlformats.org/officeDocument/2006/relationships/image" Target="../media/image9.png" /><Relationship Id="rId13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3.png" /><Relationship Id="rId4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76200</xdr:rowOff>
    </xdr:from>
    <xdr:to>
      <xdr:col>11</xdr:col>
      <xdr:colOff>57150</xdr:colOff>
      <xdr:row>4</xdr:row>
      <xdr:rowOff>85725</xdr:rowOff>
    </xdr:to>
    <xdr:sp>
      <xdr:nvSpPr>
        <xdr:cNvPr id="1" name="Rectangle 18"/>
        <xdr:cNvSpPr>
          <a:spLocks/>
        </xdr:cNvSpPr>
      </xdr:nvSpPr>
      <xdr:spPr>
        <a:xfrm>
          <a:off x="5429250" y="76200"/>
          <a:ext cx="3600450" cy="685800"/>
        </a:xfrm>
        <a:prstGeom prst="rect">
          <a:avLst/>
        </a:prstGeom>
        <a:solidFill>
          <a:srgbClr val="FFFFFF"/>
        </a:soli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Legend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900" b="0" i="0" u="none" baseline="0">
              <a:solidFill>
                <a:srgbClr val="0000FF"/>
              </a:solidFill>
            </a:rPr>
            <a:t>Blue = Enter Value           </a:t>
          </a:r>
          <a:r>
            <a:rPr lang="en-US" cap="none" sz="900" b="1" i="0" u="none" baseline="0">
              <a:solidFill>
                <a:srgbClr val="339966"/>
              </a:solidFill>
            </a:rPr>
            <a:t>Bold Green = With Fuel</a:t>
          </a:r>
          <a:r>
            <a:rPr lang="en-US" cap="none" sz="900" b="0" i="0" u="none" baseline="0">
              <a:solidFill>
                <a:srgbClr val="FF0000"/>
              </a:solidFill>
            </a:rPr>
            <a:t>
Red = Computed Value     </a:t>
          </a:r>
          <a:r>
            <a:rPr lang="en-US" cap="none" sz="900" b="1" i="0" u="none" baseline="0">
              <a:solidFill>
                <a:srgbClr val="FF0000"/>
              </a:solidFill>
            </a:rPr>
            <a:t>Bold Red = Without Fuel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Black = Constant Value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6</xdr:col>
      <xdr:colOff>95250</xdr:colOff>
      <xdr:row>4</xdr:row>
      <xdr:rowOff>133350</xdr:rowOff>
    </xdr:from>
    <xdr:to>
      <xdr:col>9</xdr:col>
      <xdr:colOff>142875</xdr:colOff>
      <xdr:row>7</xdr:row>
      <xdr:rowOff>285750</xdr:rowOff>
    </xdr:to>
    <xdr:grpSp>
      <xdr:nvGrpSpPr>
        <xdr:cNvPr id="2" name="Group 77"/>
        <xdr:cNvGrpSpPr>
          <a:grpSpLocks/>
        </xdr:cNvGrpSpPr>
      </xdr:nvGrpSpPr>
      <xdr:grpSpPr>
        <a:xfrm>
          <a:off x="5448300" y="809625"/>
          <a:ext cx="2447925" cy="1085850"/>
          <a:chOff x="572" y="85"/>
          <a:chExt cx="257" cy="114"/>
        </a:xfrm>
        <a:solidFill>
          <a:srgbClr val="FFFFFF"/>
        </a:solidFill>
      </xdr:grpSpPr>
      <xdr:grpSp>
        <xdr:nvGrpSpPr>
          <xdr:cNvPr id="3" name="Group 76"/>
          <xdr:cNvGrpSpPr>
            <a:grpSpLocks/>
          </xdr:cNvGrpSpPr>
        </xdr:nvGrpSpPr>
        <xdr:grpSpPr>
          <a:xfrm>
            <a:off x="572" y="93"/>
            <a:ext cx="257" cy="106"/>
            <a:chOff x="572" y="93"/>
            <a:chExt cx="257" cy="106"/>
          </a:xfrm>
          <a:solidFill>
            <a:srgbClr val="FFFFFF"/>
          </a:solidFill>
        </xdr:grpSpPr>
        <xdr:sp>
          <xdr:nvSpPr>
            <xdr:cNvPr id="4" name="Rectangle 19"/>
            <xdr:cNvSpPr>
              <a:spLocks/>
            </xdr:cNvSpPr>
          </xdr:nvSpPr>
          <xdr:spPr>
            <a:xfrm>
              <a:off x="572" y="93"/>
              <a:ext cx="257" cy="106"/>
            </a:xfrm>
            <a:prstGeom prst="rect">
              <a:avLst/>
            </a:prstGeom>
            <a:solidFill>
              <a:srgbClr val="FFFFFF"/>
            </a:solidFill>
            <a:ln w="158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" name="Group 75"/>
            <xdr:cNvGrpSpPr>
              <a:grpSpLocks/>
            </xdr:cNvGrpSpPr>
          </xdr:nvGrpSpPr>
          <xdr:grpSpPr>
            <a:xfrm>
              <a:off x="586" y="101"/>
              <a:ext cx="240" cy="95"/>
              <a:chOff x="586" y="101"/>
              <a:chExt cx="240" cy="95"/>
            </a:xfrm>
            <a:solidFill>
              <a:srgbClr val="FFFFFF"/>
            </a:solidFill>
          </xdr:grpSpPr>
          <xdr:pic>
            <xdr:nvPicPr>
              <xdr:cNvPr id="6" name="chkPilotDoor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586" y="101"/>
                <a:ext cx="106" cy="27"/>
              </a:xfrm>
              <a:prstGeom prst="rect">
                <a:avLst/>
              </a:prstGeom>
              <a:noFill/>
              <a:ln w="15875" cmpd="sng">
                <a:noFill/>
              </a:ln>
            </xdr:spPr>
          </xdr:pic>
          <xdr:pic>
            <xdr:nvPicPr>
              <xdr:cNvPr id="7" name="chkForwardPaxDoor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706" y="101"/>
                <a:ext cx="120" cy="27"/>
              </a:xfrm>
              <a:prstGeom prst="rect">
                <a:avLst/>
              </a:prstGeom>
              <a:noFill/>
              <a:ln w="15875" cmpd="sng">
                <a:noFill/>
              </a:ln>
            </xdr:spPr>
          </xdr:pic>
          <xdr:pic>
            <xdr:nvPicPr>
              <xdr:cNvPr id="8" name="chkAftRightPaxDoor"/>
              <xdr:cNvPicPr preferRelativeResize="1">
                <a:picLocks noChangeAspect="1"/>
              </xdr:cNvPicPr>
            </xdr:nvPicPr>
            <xdr:blipFill>
              <a:blip r:embed="rId3"/>
              <a:stretch>
                <a:fillRect/>
              </a:stretch>
            </xdr:blipFill>
            <xdr:spPr>
              <a:xfrm>
                <a:off x="586" y="125"/>
                <a:ext cx="114" cy="26"/>
              </a:xfrm>
              <a:prstGeom prst="rect">
                <a:avLst/>
              </a:prstGeom>
              <a:noFill/>
              <a:ln w="15875" cmpd="sng">
                <a:noFill/>
              </a:ln>
            </xdr:spPr>
          </xdr:pic>
          <xdr:pic>
            <xdr:nvPicPr>
              <xdr:cNvPr id="9" name="chkAftLeftPaxDoor"/>
              <xdr:cNvPicPr preferRelativeResize="1">
                <a:picLocks noChangeAspect="1"/>
              </xdr:cNvPicPr>
            </xdr:nvPicPr>
            <xdr:blipFill>
              <a:blip r:embed="rId4"/>
              <a:stretch>
                <a:fillRect/>
              </a:stretch>
            </xdr:blipFill>
            <xdr:spPr>
              <a:xfrm>
                <a:off x="706" y="125"/>
                <a:ext cx="109" cy="27"/>
              </a:xfrm>
              <a:prstGeom prst="rect">
                <a:avLst/>
              </a:prstGeom>
              <a:noFill/>
              <a:ln w="15875" cmpd="sng">
                <a:noFill/>
              </a:ln>
            </xdr:spPr>
          </xdr:pic>
          <xdr:pic>
            <xdr:nvPicPr>
              <xdr:cNvPr id="10" name="chkCyclic"/>
              <xdr:cNvPicPr preferRelativeResize="1">
                <a:picLocks noChangeAspect="1"/>
              </xdr:cNvPicPr>
            </xdr:nvPicPr>
            <xdr:blipFill>
              <a:blip r:embed="rId5"/>
              <a:stretch>
                <a:fillRect/>
              </a:stretch>
            </xdr:blipFill>
            <xdr:spPr>
              <a:xfrm>
                <a:off x="586" y="170"/>
                <a:ext cx="63" cy="26"/>
              </a:xfrm>
              <a:prstGeom prst="rect">
                <a:avLst/>
              </a:prstGeom>
              <a:noFill/>
              <a:ln w="15875" cmpd="sng">
                <a:noFill/>
              </a:ln>
            </xdr:spPr>
          </xdr:pic>
          <xdr:pic>
            <xdr:nvPicPr>
              <xdr:cNvPr id="11" name="chkCollective"/>
              <xdr:cNvPicPr preferRelativeResize="1">
                <a:picLocks noChangeAspect="1"/>
              </xdr:cNvPicPr>
            </xdr:nvPicPr>
            <xdr:blipFill>
              <a:blip r:embed="rId6"/>
              <a:stretch>
                <a:fillRect/>
              </a:stretch>
            </xdr:blipFill>
            <xdr:spPr>
              <a:xfrm>
                <a:off x="655" y="170"/>
                <a:ext cx="87" cy="26"/>
              </a:xfrm>
              <a:prstGeom prst="rect">
                <a:avLst/>
              </a:prstGeom>
              <a:noFill/>
              <a:ln w="15875" cmpd="sng">
                <a:noFill/>
              </a:ln>
            </xdr:spPr>
          </xdr:pic>
          <xdr:pic>
            <xdr:nvPicPr>
              <xdr:cNvPr id="12" name="chkPedals"/>
              <xdr:cNvPicPr preferRelativeResize="1">
                <a:picLocks noChangeAspect="1"/>
              </xdr:cNvPicPr>
            </xdr:nvPicPr>
            <xdr:blipFill>
              <a:blip r:embed="rId7"/>
              <a:stretch>
                <a:fillRect/>
              </a:stretch>
            </xdr:blipFill>
            <xdr:spPr>
              <a:xfrm>
                <a:off x="748" y="170"/>
                <a:ext cx="65" cy="26"/>
              </a:xfrm>
              <a:prstGeom prst="rect">
                <a:avLst/>
              </a:prstGeom>
              <a:noFill/>
              <a:ln w="15875" cmpd="sng">
                <a:noFill/>
              </a:ln>
            </xdr:spPr>
          </xdr:pic>
          <xdr:pic>
            <xdr:nvPicPr>
              <xdr:cNvPr id="13" name="lblLefttCtrls"/>
              <xdr:cNvPicPr preferRelativeResize="1">
                <a:picLocks noChangeAspect="1"/>
              </xdr:cNvPicPr>
            </xdr:nvPicPr>
            <xdr:blipFill>
              <a:blip r:embed="rId8"/>
              <a:stretch>
                <a:fillRect/>
              </a:stretch>
            </xdr:blipFill>
            <xdr:spPr>
              <a:xfrm>
                <a:off x="606" y="152"/>
                <a:ext cx="186" cy="19"/>
              </a:xfrm>
              <a:prstGeom prst="rect">
                <a:avLst/>
              </a:prstGeom>
              <a:noFill/>
              <a:ln w="15875" cmpd="sng">
                <a:noFill/>
              </a:ln>
            </xdr:spPr>
          </xdr:pic>
        </xdr:grpSp>
      </xdr:grpSp>
      <xdr:pic>
        <xdr:nvPicPr>
          <xdr:cNvPr id="14" name="lblOptions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629" y="85"/>
            <a:ext cx="149" cy="19"/>
          </a:xfrm>
          <a:prstGeom prst="rect">
            <a:avLst/>
          </a:prstGeom>
          <a:noFill/>
          <a:ln w="15875" cmpd="sng">
            <a:noFill/>
          </a:ln>
        </xdr:spPr>
      </xdr:pic>
    </xdr:grpSp>
    <xdr:clientData/>
  </xdr:twoCellAnchor>
  <xdr:twoCellAnchor>
    <xdr:from>
      <xdr:col>5</xdr:col>
      <xdr:colOff>57150</xdr:colOff>
      <xdr:row>21</xdr:row>
      <xdr:rowOff>171450</xdr:rowOff>
    </xdr:from>
    <xdr:to>
      <xdr:col>5</xdr:col>
      <xdr:colOff>295275</xdr:colOff>
      <xdr:row>21</xdr:row>
      <xdr:rowOff>171450</xdr:rowOff>
    </xdr:to>
    <xdr:sp>
      <xdr:nvSpPr>
        <xdr:cNvPr id="15" name="Line 24"/>
        <xdr:cNvSpPr>
          <a:spLocks/>
        </xdr:cNvSpPr>
      </xdr:nvSpPr>
      <xdr:spPr>
        <a:xfrm flipH="1">
          <a:off x="4562475" y="6143625"/>
          <a:ext cx="23812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22</xdr:row>
      <xdr:rowOff>152400</xdr:rowOff>
    </xdr:from>
    <xdr:to>
      <xdr:col>5</xdr:col>
      <xdr:colOff>295275</xdr:colOff>
      <xdr:row>22</xdr:row>
      <xdr:rowOff>152400</xdr:rowOff>
    </xdr:to>
    <xdr:sp>
      <xdr:nvSpPr>
        <xdr:cNvPr id="16" name="Line 68"/>
        <xdr:cNvSpPr>
          <a:spLocks/>
        </xdr:cNvSpPr>
      </xdr:nvSpPr>
      <xdr:spPr>
        <a:xfrm flipH="1">
          <a:off x="4562475" y="6438900"/>
          <a:ext cx="23812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23</xdr:row>
      <xdr:rowOff>171450</xdr:rowOff>
    </xdr:from>
    <xdr:to>
      <xdr:col>5</xdr:col>
      <xdr:colOff>295275</xdr:colOff>
      <xdr:row>23</xdr:row>
      <xdr:rowOff>171450</xdr:rowOff>
    </xdr:to>
    <xdr:sp>
      <xdr:nvSpPr>
        <xdr:cNvPr id="17" name="Line 69"/>
        <xdr:cNvSpPr>
          <a:spLocks/>
        </xdr:cNvSpPr>
      </xdr:nvSpPr>
      <xdr:spPr>
        <a:xfrm flipH="1">
          <a:off x="4562475" y="6772275"/>
          <a:ext cx="23812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24</xdr:row>
      <xdr:rowOff>161925</xdr:rowOff>
    </xdr:from>
    <xdr:to>
      <xdr:col>5</xdr:col>
      <xdr:colOff>304800</xdr:colOff>
      <xdr:row>24</xdr:row>
      <xdr:rowOff>161925</xdr:rowOff>
    </xdr:to>
    <xdr:sp>
      <xdr:nvSpPr>
        <xdr:cNvPr id="18" name="Line 70"/>
        <xdr:cNvSpPr>
          <a:spLocks/>
        </xdr:cNvSpPr>
      </xdr:nvSpPr>
      <xdr:spPr>
        <a:xfrm flipH="1">
          <a:off x="4572000" y="7077075"/>
          <a:ext cx="23812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7</xdr:row>
      <xdr:rowOff>266700</xdr:rowOff>
    </xdr:from>
    <xdr:to>
      <xdr:col>11</xdr:col>
      <xdr:colOff>438150</xdr:colOff>
      <xdr:row>25</xdr:row>
      <xdr:rowOff>133350</xdr:rowOff>
    </xdr:to>
    <xdr:grpSp>
      <xdr:nvGrpSpPr>
        <xdr:cNvPr id="19" name="Group 82"/>
        <xdr:cNvGrpSpPr>
          <a:grpSpLocks/>
        </xdr:cNvGrpSpPr>
      </xdr:nvGrpSpPr>
      <xdr:grpSpPr>
        <a:xfrm>
          <a:off x="5314950" y="1876425"/>
          <a:ext cx="4095750" cy="5486400"/>
          <a:chOff x="558" y="197"/>
          <a:chExt cx="430" cy="576"/>
        </a:xfrm>
        <a:solidFill>
          <a:srgbClr val="FFFFFF"/>
        </a:solidFill>
      </xdr:grpSpPr>
      <xdr:grpSp>
        <xdr:nvGrpSpPr>
          <xdr:cNvPr id="20" name="Group 81"/>
          <xdr:cNvGrpSpPr>
            <a:grpSpLocks/>
          </xdr:cNvGrpSpPr>
        </xdr:nvGrpSpPr>
        <xdr:grpSpPr>
          <a:xfrm>
            <a:off x="617" y="236"/>
            <a:ext cx="310" cy="504"/>
            <a:chOff x="617" y="236"/>
            <a:chExt cx="310" cy="504"/>
          </a:xfrm>
          <a:solidFill>
            <a:srgbClr val="FFFFFF"/>
          </a:solidFill>
        </xdr:grpSpPr>
        <xdr:graphicFrame>
          <xdr:nvGraphicFramePr>
            <xdr:cNvPr id="21" name="Chart 26"/>
            <xdr:cNvGraphicFramePr/>
          </xdr:nvGraphicFramePr>
          <xdr:xfrm>
            <a:off x="617" y="236"/>
            <a:ext cx="310" cy="286"/>
          </xdr:xfrm>
          <a:graphic>
            <a:graphicData uri="http://schemas.openxmlformats.org/drawingml/2006/chart">
              <c:chart xmlns:c="http://schemas.openxmlformats.org/drawingml/2006/chart" r:id="rId10"/>
            </a:graphicData>
          </a:graphic>
        </xdr:graphicFrame>
        <xdr:graphicFrame>
          <xdr:nvGraphicFramePr>
            <xdr:cNvPr id="22" name="Chart 25"/>
            <xdr:cNvGraphicFramePr/>
          </xdr:nvGraphicFramePr>
          <xdr:xfrm>
            <a:off x="617" y="495"/>
            <a:ext cx="310" cy="245"/>
          </xdr:xfrm>
          <a:graphic>
            <a:graphicData uri="http://schemas.openxmlformats.org/drawingml/2006/chart">
              <c:chart xmlns:c="http://schemas.openxmlformats.org/drawingml/2006/chart" r:id="rId11"/>
            </a:graphicData>
          </a:graphic>
        </xdr:graphicFrame>
      </xdr:grpSp>
      <xdr:pic>
        <xdr:nvPicPr>
          <xdr:cNvPr id="23" name="Picture 28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558" y="197"/>
            <a:ext cx="430" cy="57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9</xdr:col>
      <xdr:colOff>266700</xdr:colOff>
      <xdr:row>4</xdr:row>
      <xdr:rowOff>209550</xdr:rowOff>
    </xdr:from>
    <xdr:to>
      <xdr:col>11</xdr:col>
      <xdr:colOff>57150</xdr:colOff>
      <xdr:row>7</xdr:row>
      <xdr:rowOff>276225</xdr:rowOff>
    </xdr:to>
    <xdr:pic>
      <xdr:nvPicPr>
        <xdr:cNvPr id="24" name="Picture 8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20050" y="885825"/>
          <a:ext cx="1009650" cy="1000125"/>
        </a:xfrm>
        <a:prstGeom prst="rect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18</xdr:row>
      <xdr:rowOff>161925</xdr:rowOff>
    </xdr:from>
    <xdr:to>
      <xdr:col>5</xdr:col>
      <xdr:colOff>285750</xdr:colOff>
      <xdr:row>18</xdr:row>
      <xdr:rowOff>161925</xdr:rowOff>
    </xdr:to>
    <xdr:sp>
      <xdr:nvSpPr>
        <xdr:cNvPr id="1" name="Line 1"/>
        <xdr:cNvSpPr>
          <a:spLocks/>
        </xdr:cNvSpPr>
      </xdr:nvSpPr>
      <xdr:spPr>
        <a:xfrm flipH="1" flipV="1">
          <a:off x="4714875" y="5981700"/>
          <a:ext cx="22860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20</xdr:row>
      <xdr:rowOff>171450</xdr:rowOff>
    </xdr:from>
    <xdr:to>
      <xdr:col>5</xdr:col>
      <xdr:colOff>285750</xdr:colOff>
      <xdr:row>20</xdr:row>
      <xdr:rowOff>171450</xdr:rowOff>
    </xdr:to>
    <xdr:sp>
      <xdr:nvSpPr>
        <xdr:cNvPr id="2" name="Line 2"/>
        <xdr:cNvSpPr>
          <a:spLocks/>
        </xdr:cNvSpPr>
      </xdr:nvSpPr>
      <xdr:spPr>
        <a:xfrm flipH="1">
          <a:off x="4714875" y="6657975"/>
          <a:ext cx="22860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19</xdr:row>
      <xdr:rowOff>152400</xdr:rowOff>
    </xdr:from>
    <xdr:to>
      <xdr:col>5</xdr:col>
      <xdr:colOff>285750</xdr:colOff>
      <xdr:row>19</xdr:row>
      <xdr:rowOff>152400</xdr:rowOff>
    </xdr:to>
    <xdr:sp>
      <xdr:nvSpPr>
        <xdr:cNvPr id="3" name="Line 3"/>
        <xdr:cNvSpPr>
          <a:spLocks/>
        </xdr:cNvSpPr>
      </xdr:nvSpPr>
      <xdr:spPr>
        <a:xfrm flipH="1">
          <a:off x="4705350" y="6296025"/>
          <a:ext cx="23812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17</xdr:row>
      <xdr:rowOff>171450</xdr:rowOff>
    </xdr:from>
    <xdr:to>
      <xdr:col>5</xdr:col>
      <xdr:colOff>285750</xdr:colOff>
      <xdr:row>17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724400" y="5648325"/>
          <a:ext cx="2190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47625</xdr:rowOff>
    </xdr:from>
    <xdr:to>
      <xdr:col>10</xdr:col>
      <xdr:colOff>133350</xdr:colOff>
      <xdr:row>4</xdr:row>
      <xdr:rowOff>57150</xdr:rowOff>
    </xdr:to>
    <xdr:sp>
      <xdr:nvSpPr>
        <xdr:cNvPr id="5" name="Rectangle 27"/>
        <xdr:cNvSpPr>
          <a:spLocks/>
        </xdr:cNvSpPr>
      </xdr:nvSpPr>
      <xdr:spPr>
        <a:xfrm>
          <a:off x="5667375" y="47625"/>
          <a:ext cx="3600450" cy="723900"/>
        </a:xfrm>
        <a:prstGeom prst="rect">
          <a:avLst/>
        </a:prstGeom>
        <a:solidFill>
          <a:srgbClr val="FFFFFF"/>
        </a:soli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Legend</a:t>
          </a:r>
          <a:r>
            <a:rPr lang="en-US" cap="none" sz="1000" b="0" i="0" u="none" baseline="0">
              <a:solidFill>
                <a:srgbClr val="0000FF"/>
              </a:solidFill>
            </a:rPr>
            <a:t>
Blue = Enter Value           </a:t>
          </a:r>
          <a:r>
            <a:rPr lang="en-US" cap="none" sz="1000" b="1" i="0" u="none" baseline="0">
              <a:solidFill>
                <a:srgbClr val="339966"/>
              </a:solidFill>
            </a:rPr>
            <a:t>Bold Green = With Fuel</a:t>
          </a:r>
          <a:r>
            <a:rPr lang="en-US" cap="none" sz="1000" b="0" i="0" u="none" baseline="0">
              <a:solidFill>
                <a:srgbClr val="FF0000"/>
              </a:solidFill>
            </a:rPr>
            <a:t> 
Red = Computed Value     </a:t>
          </a:r>
          <a:r>
            <a:rPr lang="en-US" cap="none" sz="1000" b="1" i="0" u="none" baseline="0">
              <a:solidFill>
                <a:srgbClr val="FF0000"/>
              </a:solidFill>
            </a:rPr>
            <a:t>Bold Red = Without Fuel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Black = Constant Value</a:t>
          </a:r>
          <a:r>
            <a:rPr lang="en-US" cap="none" sz="1000" b="0" i="0" u="none" baseline="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5</xdr:col>
      <xdr:colOff>809625</xdr:colOff>
      <xdr:row>4</xdr:row>
      <xdr:rowOff>152400</xdr:rowOff>
    </xdr:from>
    <xdr:to>
      <xdr:col>11</xdr:col>
      <xdr:colOff>600075</xdr:colOff>
      <xdr:row>21</xdr:row>
      <xdr:rowOff>85725</xdr:rowOff>
    </xdr:to>
    <xdr:grpSp>
      <xdr:nvGrpSpPr>
        <xdr:cNvPr id="6" name="Group 56"/>
        <xdr:cNvGrpSpPr>
          <a:grpSpLocks/>
        </xdr:cNvGrpSpPr>
      </xdr:nvGrpSpPr>
      <xdr:grpSpPr>
        <a:xfrm>
          <a:off x="5467350" y="866775"/>
          <a:ext cx="4876800" cy="6067425"/>
          <a:chOff x="574" y="91"/>
          <a:chExt cx="512" cy="637"/>
        </a:xfrm>
        <a:solidFill>
          <a:srgbClr val="FFFFFF"/>
        </a:solidFill>
      </xdr:grpSpPr>
      <xdr:grpSp>
        <xdr:nvGrpSpPr>
          <xdr:cNvPr id="7" name="Group 55"/>
          <xdr:cNvGrpSpPr>
            <a:grpSpLocks/>
          </xdr:cNvGrpSpPr>
        </xdr:nvGrpSpPr>
        <xdr:grpSpPr>
          <a:xfrm>
            <a:off x="666" y="141"/>
            <a:ext cx="358" cy="553"/>
            <a:chOff x="666" y="141"/>
            <a:chExt cx="358" cy="553"/>
          </a:xfrm>
          <a:solidFill>
            <a:srgbClr val="FFFFFF"/>
          </a:solidFill>
        </xdr:grpSpPr>
        <xdr:graphicFrame>
          <xdr:nvGraphicFramePr>
            <xdr:cNvPr id="8" name="Chart 7"/>
            <xdr:cNvGraphicFramePr/>
          </xdr:nvGraphicFramePr>
          <xdr:xfrm>
            <a:off x="666" y="415"/>
            <a:ext cx="358" cy="27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9" name="Chart 9"/>
            <xdr:cNvGraphicFramePr/>
          </xdr:nvGraphicFramePr>
          <xdr:xfrm>
            <a:off x="666" y="141"/>
            <a:ext cx="358" cy="283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</xdr:grpSp>
      <xdr:pic>
        <xdr:nvPicPr>
          <xdr:cNvPr id="10" name="Picture 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4" y="91"/>
            <a:ext cx="512" cy="63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10</xdr:col>
      <xdr:colOff>200025</xdr:colOff>
      <xdr:row>0</xdr:row>
      <xdr:rowOff>57150</xdr:rowOff>
    </xdr:from>
    <xdr:to>
      <xdr:col>11</xdr:col>
      <xdr:colOff>600075</xdr:colOff>
      <xdr:row>4</xdr:row>
      <xdr:rowOff>333375</xdr:rowOff>
    </xdr:to>
    <xdr:pic>
      <xdr:nvPicPr>
        <xdr:cNvPr id="11" name="Picture 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0" y="57150"/>
          <a:ext cx="1009650" cy="990600"/>
        </a:xfrm>
        <a:prstGeom prst="rect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7</xdr:row>
      <xdr:rowOff>28575</xdr:rowOff>
    </xdr:from>
    <xdr:to>
      <xdr:col>9</xdr:col>
      <xdr:colOff>104775</xdr:colOff>
      <xdr:row>8</xdr:row>
      <xdr:rowOff>190500</xdr:rowOff>
    </xdr:to>
    <xdr:sp>
      <xdr:nvSpPr>
        <xdr:cNvPr id="1" name="AutoShape 1"/>
        <xdr:cNvSpPr>
          <a:spLocks/>
        </xdr:cNvSpPr>
      </xdr:nvSpPr>
      <xdr:spPr>
        <a:xfrm rot="5400000">
          <a:off x="4210050" y="1638300"/>
          <a:ext cx="95250" cy="381000"/>
        </a:xfrm>
        <a:prstGeom prst="flowChartExtra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9</xdr:row>
      <xdr:rowOff>28575</xdr:rowOff>
    </xdr:from>
    <xdr:to>
      <xdr:col>9</xdr:col>
      <xdr:colOff>104775</xdr:colOff>
      <xdr:row>10</xdr:row>
      <xdr:rowOff>190500</xdr:rowOff>
    </xdr:to>
    <xdr:sp>
      <xdr:nvSpPr>
        <xdr:cNvPr id="2" name="AutoShape 3"/>
        <xdr:cNvSpPr>
          <a:spLocks/>
        </xdr:cNvSpPr>
      </xdr:nvSpPr>
      <xdr:spPr>
        <a:xfrm rot="5400000">
          <a:off x="4210050" y="2076450"/>
          <a:ext cx="95250" cy="381000"/>
        </a:xfrm>
        <a:prstGeom prst="flowChartExtra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28575</xdr:rowOff>
    </xdr:from>
    <xdr:to>
      <xdr:col>9</xdr:col>
      <xdr:colOff>104775</xdr:colOff>
      <xdr:row>12</xdr:row>
      <xdr:rowOff>190500</xdr:rowOff>
    </xdr:to>
    <xdr:sp>
      <xdr:nvSpPr>
        <xdr:cNvPr id="3" name="AutoShape 4"/>
        <xdr:cNvSpPr>
          <a:spLocks/>
        </xdr:cNvSpPr>
      </xdr:nvSpPr>
      <xdr:spPr>
        <a:xfrm rot="5400000">
          <a:off x="4210050" y="2514600"/>
          <a:ext cx="95250" cy="381000"/>
        </a:xfrm>
        <a:prstGeom prst="flowChartExtra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28575</xdr:rowOff>
    </xdr:from>
    <xdr:to>
      <xdr:col>9</xdr:col>
      <xdr:colOff>104775</xdr:colOff>
      <xdr:row>14</xdr:row>
      <xdr:rowOff>190500</xdr:rowOff>
    </xdr:to>
    <xdr:sp>
      <xdr:nvSpPr>
        <xdr:cNvPr id="4" name="AutoShape 5"/>
        <xdr:cNvSpPr>
          <a:spLocks/>
        </xdr:cNvSpPr>
      </xdr:nvSpPr>
      <xdr:spPr>
        <a:xfrm rot="5400000">
          <a:off x="4210050" y="2952750"/>
          <a:ext cx="95250" cy="381000"/>
        </a:xfrm>
        <a:prstGeom prst="flowChartExtra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28575</xdr:rowOff>
    </xdr:from>
    <xdr:to>
      <xdr:col>9</xdr:col>
      <xdr:colOff>104775</xdr:colOff>
      <xdr:row>16</xdr:row>
      <xdr:rowOff>190500</xdr:rowOff>
    </xdr:to>
    <xdr:sp>
      <xdr:nvSpPr>
        <xdr:cNvPr id="5" name="AutoShape 6"/>
        <xdr:cNvSpPr>
          <a:spLocks/>
        </xdr:cNvSpPr>
      </xdr:nvSpPr>
      <xdr:spPr>
        <a:xfrm rot="5400000">
          <a:off x="4210050" y="3390900"/>
          <a:ext cx="95250" cy="381000"/>
        </a:xfrm>
        <a:prstGeom prst="flowChartExtra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17</xdr:row>
      <xdr:rowOff>28575</xdr:rowOff>
    </xdr:from>
    <xdr:to>
      <xdr:col>9</xdr:col>
      <xdr:colOff>104775</xdr:colOff>
      <xdr:row>18</xdr:row>
      <xdr:rowOff>190500</xdr:rowOff>
    </xdr:to>
    <xdr:sp>
      <xdr:nvSpPr>
        <xdr:cNvPr id="6" name="AutoShape 7"/>
        <xdr:cNvSpPr>
          <a:spLocks/>
        </xdr:cNvSpPr>
      </xdr:nvSpPr>
      <xdr:spPr>
        <a:xfrm rot="5400000">
          <a:off x="4210050" y="3829050"/>
          <a:ext cx="95250" cy="381000"/>
        </a:xfrm>
        <a:prstGeom prst="flowChartExtra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28575</xdr:rowOff>
    </xdr:from>
    <xdr:to>
      <xdr:col>9</xdr:col>
      <xdr:colOff>104775</xdr:colOff>
      <xdr:row>20</xdr:row>
      <xdr:rowOff>190500</xdr:rowOff>
    </xdr:to>
    <xdr:sp>
      <xdr:nvSpPr>
        <xdr:cNvPr id="7" name="AutoShape 8"/>
        <xdr:cNvSpPr>
          <a:spLocks/>
        </xdr:cNvSpPr>
      </xdr:nvSpPr>
      <xdr:spPr>
        <a:xfrm rot="5400000">
          <a:off x="4210050" y="4267200"/>
          <a:ext cx="95250" cy="381000"/>
        </a:xfrm>
        <a:prstGeom prst="flowChartExtra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28575</xdr:rowOff>
    </xdr:from>
    <xdr:to>
      <xdr:col>9</xdr:col>
      <xdr:colOff>104775</xdr:colOff>
      <xdr:row>22</xdr:row>
      <xdr:rowOff>190500</xdr:rowOff>
    </xdr:to>
    <xdr:sp>
      <xdr:nvSpPr>
        <xdr:cNvPr id="8" name="AutoShape 9"/>
        <xdr:cNvSpPr>
          <a:spLocks/>
        </xdr:cNvSpPr>
      </xdr:nvSpPr>
      <xdr:spPr>
        <a:xfrm rot="5400000">
          <a:off x="4210050" y="4705350"/>
          <a:ext cx="95250" cy="381000"/>
        </a:xfrm>
        <a:prstGeom prst="flowChartExtra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28575</xdr:rowOff>
    </xdr:from>
    <xdr:to>
      <xdr:col>9</xdr:col>
      <xdr:colOff>95250</xdr:colOff>
      <xdr:row>24</xdr:row>
      <xdr:rowOff>190500</xdr:rowOff>
    </xdr:to>
    <xdr:sp>
      <xdr:nvSpPr>
        <xdr:cNvPr id="9" name="AutoShape 10"/>
        <xdr:cNvSpPr>
          <a:spLocks/>
        </xdr:cNvSpPr>
      </xdr:nvSpPr>
      <xdr:spPr>
        <a:xfrm rot="5400000">
          <a:off x="4200525" y="5143500"/>
          <a:ext cx="95250" cy="381000"/>
        </a:xfrm>
        <a:prstGeom prst="flowChartExtra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28575</xdr:rowOff>
    </xdr:from>
    <xdr:to>
      <xdr:col>9</xdr:col>
      <xdr:colOff>104775</xdr:colOff>
      <xdr:row>6</xdr:row>
      <xdr:rowOff>190500</xdr:rowOff>
    </xdr:to>
    <xdr:sp>
      <xdr:nvSpPr>
        <xdr:cNvPr id="10" name="AutoShape 43"/>
        <xdr:cNvSpPr>
          <a:spLocks/>
        </xdr:cNvSpPr>
      </xdr:nvSpPr>
      <xdr:spPr>
        <a:xfrm rot="5400000">
          <a:off x="4210050" y="1200150"/>
          <a:ext cx="95250" cy="381000"/>
        </a:xfrm>
        <a:prstGeom prst="flowChartExtra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5</xdr:row>
      <xdr:rowOff>28575</xdr:rowOff>
    </xdr:from>
    <xdr:to>
      <xdr:col>10</xdr:col>
      <xdr:colOff>0</xdr:colOff>
      <xdr:row>6</xdr:row>
      <xdr:rowOff>190500</xdr:rowOff>
    </xdr:to>
    <xdr:sp>
      <xdr:nvSpPr>
        <xdr:cNvPr id="11" name="AutoShape 45"/>
        <xdr:cNvSpPr>
          <a:spLocks/>
        </xdr:cNvSpPr>
      </xdr:nvSpPr>
      <xdr:spPr>
        <a:xfrm rot="16200000">
          <a:off x="4991100" y="1200150"/>
          <a:ext cx="95250" cy="381000"/>
        </a:xfrm>
        <a:prstGeom prst="flowChartExtra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7</xdr:row>
      <xdr:rowOff>28575</xdr:rowOff>
    </xdr:from>
    <xdr:to>
      <xdr:col>10</xdr:col>
      <xdr:colOff>0</xdr:colOff>
      <xdr:row>8</xdr:row>
      <xdr:rowOff>190500</xdr:rowOff>
    </xdr:to>
    <xdr:sp>
      <xdr:nvSpPr>
        <xdr:cNvPr id="12" name="AutoShape 46"/>
        <xdr:cNvSpPr>
          <a:spLocks/>
        </xdr:cNvSpPr>
      </xdr:nvSpPr>
      <xdr:spPr>
        <a:xfrm rot="16200000">
          <a:off x="4991100" y="1638300"/>
          <a:ext cx="95250" cy="381000"/>
        </a:xfrm>
        <a:prstGeom prst="flowChartExtra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9</xdr:row>
      <xdr:rowOff>28575</xdr:rowOff>
    </xdr:from>
    <xdr:to>
      <xdr:col>10</xdr:col>
      <xdr:colOff>0</xdr:colOff>
      <xdr:row>10</xdr:row>
      <xdr:rowOff>190500</xdr:rowOff>
    </xdr:to>
    <xdr:sp>
      <xdr:nvSpPr>
        <xdr:cNvPr id="13" name="AutoShape 47"/>
        <xdr:cNvSpPr>
          <a:spLocks/>
        </xdr:cNvSpPr>
      </xdr:nvSpPr>
      <xdr:spPr>
        <a:xfrm rot="16200000">
          <a:off x="4991100" y="2076450"/>
          <a:ext cx="95250" cy="381000"/>
        </a:xfrm>
        <a:prstGeom prst="flowChartExtra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11</xdr:row>
      <xdr:rowOff>28575</xdr:rowOff>
    </xdr:from>
    <xdr:to>
      <xdr:col>10</xdr:col>
      <xdr:colOff>0</xdr:colOff>
      <xdr:row>12</xdr:row>
      <xdr:rowOff>190500</xdr:rowOff>
    </xdr:to>
    <xdr:sp>
      <xdr:nvSpPr>
        <xdr:cNvPr id="14" name="AutoShape 48"/>
        <xdr:cNvSpPr>
          <a:spLocks/>
        </xdr:cNvSpPr>
      </xdr:nvSpPr>
      <xdr:spPr>
        <a:xfrm rot="16200000">
          <a:off x="4991100" y="2514600"/>
          <a:ext cx="95250" cy="381000"/>
        </a:xfrm>
        <a:prstGeom prst="flowChartExtra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13</xdr:row>
      <xdr:rowOff>28575</xdr:rowOff>
    </xdr:from>
    <xdr:to>
      <xdr:col>10</xdr:col>
      <xdr:colOff>0</xdr:colOff>
      <xdr:row>14</xdr:row>
      <xdr:rowOff>190500</xdr:rowOff>
    </xdr:to>
    <xdr:sp>
      <xdr:nvSpPr>
        <xdr:cNvPr id="15" name="AutoShape 49"/>
        <xdr:cNvSpPr>
          <a:spLocks/>
        </xdr:cNvSpPr>
      </xdr:nvSpPr>
      <xdr:spPr>
        <a:xfrm rot="16200000">
          <a:off x="4991100" y="2952750"/>
          <a:ext cx="95250" cy="381000"/>
        </a:xfrm>
        <a:prstGeom prst="flowChartExtra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15</xdr:row>
      <xdr:rowOff>28575</xdr:rowOff>
    </xdr:from>
    <xdr:to>
      <xdr:col>10</xdr:col>
      <xdr:colOff>0</xdr:colOff>
      <xdr:row>16</xdr:row>
      <xdr:rowOff>190500</xdr:rowOff>
    </xdr:to>
    <xdr:sp>
      <xdr:nvSpPr>
        <xdr:cNvPr id="16" name="AutoShape 50"/>
        <xdr:cNvSpPr>
          <a:spLocks/>
        </xdr:cNvSpPr>
      </xdr:nvSpPr>
      <xdr:spPr>
        <a:xfrm rot="16200000">
          <a:off x="4991100" y="3390900"/>
          <a:ext cx="95250" cy="381000"/>
        </a:xfrm>
        <a:prstGeom prst="flowChartExtra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17</xdr:row>
      <xdr:rowOff>28575</xdr:rowOff>
    </xdr:from>
    <xdr:to>
      <xdr:col>10</xdr:col>
      <xdr:colOff>0</xdr:colOff>
      <xdr:row>18</xdr:row>
      <xdr:rowOff>190500</xdr:rowOff>
    </xdr:to>
    <xdr:sp>
      <xdr:nvSpPr>
        <xdr:cNvPr id="17" name="AutoShape 51"/>
        <xdr:cNvSpPr>
          <a:spLocks/>
        </xdr:cNvSpPr>
      </xdr:nvSpPr>
      <xdr:spPr>
        <a:xfrm rot="16200000">
          <a:off x="4991100" y="3829050"/>
          <a:ext cx="95250" cy="381000"/>
        </a:xfrm>
        <a:prstGeom prst="flowChartExtra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19</xdr:row>
      <xdr:rowOff>28575</xdr:rowOff>
    </xdr:from>
    <xdr:to>
      <xdr:col>10</xdr:col>
      <xdr:colOff>0</xdr:colOff>
      <xdr:row>20</xdr:row>
      <xdr:rowOff>190500</xdr:rowOff>
    </xdr:to>
    <xdr:sp>
      <xdr:nvSpPr>
        <xdr:cNvPr id="18" name="AutoShape 52"/>
        <xdr:cNvSpPr>
          <a:spLocks/>
        </xdr:cNvSpPr>
      </xdr:nvSpPr>
      <xdr:spPr>
        <a:xfrm rot="16200000">
          <a:off x="4991100" y="4267200"/>
          <a:ext cx="95250" cy="381000"/>
        </a:xfrm>
        <a:prstGeom prst="flowChartExtra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21</xdr:row>
      <xdr:rowOff>28575</xdr:rowOff>
    </xdr:from>
    <xdr:to>
      <xdr:col>10</xdr:col>
      <xdr:colOff>0</xdr:colOff>
      <xdr:row>22</xdr:row>
      <xdr:rowOff>190500</xdr:rowOff>
    </xdr:to>
    <xdr:sp>
      <xdr:nvSpPr>
        <xdr:cNvPr id="19" name="AutoShape 53"/>
        <xdr:cNvSpPr>
          <a:spLocks/>
        </xdr:cNvSpPr>
      </xdr:nvSpPr>
      <xdr:spPr>
        <a:xfrm rot="16200000">
          <a:off x="4991100" y="4705350"/>
          <a:ext cx="95250" cy="381000"/>
        </a:xfrm>
        <a:prstGeom prst="flowChartExtra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23</xdr:row>
      <xdr:rowOff>28575</xdr:rowOff>
    </xdr:from>
    <xdr:to>
      <xdr:col>10</xdr:col>
      <xdr:colOff>0</xdr:colOff>
      <xdr:row>24</xdr:row>
      <xdr:rowOff>190500</xdr:rowOff>
    </xdr:to>
    <xdr:sp>
      <xdr:nvSpPr>
        <xdr:cNvPr id="20" name="AutoShape 54"/>
        <xdr:cNvSpPr>
          <a:spLocks/>
        </xdr:cNvSpPr>
      </xdr:nvSpPr>
      <xdr:spPr>
        <a:xfrm rot="16200000">
          <a:off x="4991100" y="5143500"/>
          <a:ext cx="95250" cy="381000"/>
        </a:xfrm>
        <a:prstGeom prst="flowChartExtra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28575</xdr:rowOff>
    </xdr:from>
    <xdr:to>
      <xdr:col>9</xdr:col>
      <xdr:colOff>104775</xdr:colOff>
      <xdr:row>14</xdr:row>
      <xdr:rowOff>190500</xdr:rowOff>
    </xdr:to>
    <xdr:sp>
      <xdr:nvSpPr>
        <xdr:cNvPr id="21" name="AutoShape 55"/>
        <xdr:cNvSpPr>
          <a:spLocks/>
        </xdr:cNvSpPr>
      </xdr:nvSpPr>
      <xdr:spPr>
        <a:xfrm rot="5400000">
          <a:off x="4210050" y="2952750"/>
          <a:ext cx="95250" cy="381000"/>
        </a:xfrm>
        <a:prstGeom prst="flowChartExtra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28575</xdr:rowOff>
    </xdr:from>
    <xdr:to>
      <xdr:col>9</xdr:col>
      <xdr:colOff>104775</xdr:colOff>
      <xdr:row>16</xdr:row>
      <xdr:rowOff>190500</xdr:rowOff>
    </xdr:to>
    <xdr:sp>
      <xdr:nvSpPr>
        <xdr:cNvPr id="22" name="AutoShape 56"/>
        <xdr:cNvSpPr>
          <a:spLocks/>
        </xdr:cNvSpPr>
      </xdr:nvSpPr>
      <xdr:spPr>
        <a:xfrm rot="5400000">
          <a:off x="4210050" y="3390900"/>
          <a:ext cx="95250" cy="381000"/>
        </a:xfrm>
        <a:prstGeom prst="flowChartExtra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13</xdr:row>
      <xdr:rowOff>28575</xdr:rowOff>
    </xdr:from>
    <xdr:to>
      <xdr:col>10</xdr:col>
      <xdr:colOff>0</xdr:colOff>
      <xdr:row>14</xdr:row>
      <xdr:rowOff>190500</xdr:rowOff>
    </xdr:to>
    <xdr:sp>
      <xdr:nvSpPr>
        <xdr:cNvPr id="23" name="AutoShape 57"/>
        <xdr:cNvSpPr>
          <a:spLocks/>
        </xdr:cNvSpPr>
      </xdr:nvSpPr>
      <xdr:spPr>
        <a:xfrm rot="16200000">
          <a:off x="4991100" y="2952750"/>
          <a:ext cx="95250" cy="381000"/>
        </a:xfrm>
        <a:prstGeom prst="flowChartExtra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15</xdr:row>
      <xdr:rowOff>28575</xdr:rowOff>
    </xdr:from>
    <xdr:to>
      <xdr:col>10</xdr:col>
      <xdr:colOff>0</xdr:colOff>
      <xdr:row>16</xdr:row>
      <xdr:rowOff>190500</xdr:rowOff>
    </xdr:to>
    <xdr:sp>
      <xdr:nvSpPr>
        <xdr:cNvPr id="24" name="AutoShape 58"/>
        <xdr:cNvSpPr>
          <a:spLocks/>
        </xdr:cNvSpPr>
      </xdr:nvSpPr>
      <xdr:spPr>
        <a:xfrm rot="16200000">
          <a:off x="4991100" y="3390900"/>
          <a:ext cx="95250" cy="381000"/>
        </a:xfrm>
        <a:prstGeom prst="flowChartExtra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0</xdr:row>
      <xdr:rowOff>76200</xdr:rowOff>
    </xdr:from>
    <xdr:to>
      <xdr:col>22</xdr:col>
      <xdr:colOff>114300</xdr:colOff>
      <xdr:row>3</xdr:row>
      <xdr:rowOff>200025</xdr:rowOff>
    </xdr:to>
    <xdr:sp>
      <xdr:nvSpPr>
        <xdr:cNvPr id="25" name="Rectangle 63"/>
        <xdr:cNvSpPr>
          <a:spLocks/>
        </xdr:cNvSpPr>
      </xdr:nvSpPr>
      <xdr:spPr>
        <a:xfrm>
          <a:off x="9191625" y="76200"/>
          <a:ext cx="1924050" cy="723900"/>
        </a:xfrm>
        <a:prstGeom prst="rect">
          <a:avLst/>
        </a:prstGeom>
        <a:solidFill>
          <a:srgbClr val="FFFFFF"/>
        </a:solidFill>
        <a:ln w="158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Legend</a:t>
          </a:r>
          <a:r>
            <a:rPr lang="en-US" cap="none" sz="1000" b="0" i="0" u="none" baseline="0">
              <a:solidFill>
                <a:srgbClr val="0000FF"/>
              </a:solidFill>
            </a:rPr>
            <a:t>
Blue = Enter Value
</a:t>
          </a:r>
          <a:r>
            <a:rPr lang="en-US" cap="none" sz="1000" b="0" i="0" u="none" baseline="0">
              <a:solidFill>
                <a:srgbClr val="FF0000"/>
              </a:solidFill>
            </a:rPr>
            <a:t>Red = Computed Value
</a:t>
          </a:r>
          <a:r>
            <a:rPr lang="en-US" cap="none" sz="1000" b="1" i="0" u="none" baseline="0">
              <a:solidFill>
                <a:srgbClr val="000000"/>
              </a:solidFill>
            </a:rPr>
            <a:t>Black = Constant Value</a:t>
          </a:r>
          <a:r>
            <a:rPr lang="en-US" cap="none" sz="1000" b="0" i="0" u="none" baseline="0">
              <a:solidFill>
                <a:srgbClr val="FF0000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16</xdr:row>
      <xdr:rowOff>38100</xdr:rowOff>
    </xdr:from>
    <xdr:to>
      <xdr:col>5</xdr:col>
      <xdr:colOff>781050</xdr:colOff>
      <xdr:row>43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05425"/>
          <a:ext cx="5343525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304800</xdr:rowOff>
    </xdr:from>
    <xdr:to>
      <xdr:col>5</xdr:col>
      <xdr:colOff>800100</xdr:colOff>
      <xdr:row>69</xdr:row>
      <xdr:rowOff>76200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48700"/>
          <a:ext cx="5305425" cy="701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30"/>
  <sheetViews>
    <sheetView tabSelected="1" workbookViewId="0" topLeftCell="A1">
      <selection activeCell="A21" sqref="A21:B21"/>
    </sheetView>
  </sheetViews>
  <sheetFormatPr defaultColWidth="9.140625" defaultRowHeight="12.75"/>
  <cols>
    <col min="1" max="1" width="16.7109375" style="96" customWidth="1"/>
    <col min="2" max="6" width="12.7109375" style="96" customWidth="1"/>
    <col min="7" max="7" width="17.7109375" style="96" bestFit="1" customWidth="1"/>
    <col min="8" max="16384" width="9.140625" style="96" customWidth="1"/>
  </cols>
  <sheetData>
    <row r="1" spans="1:17" ht="12.75" customHeight="1" thickTop="1">
      <c r="A1" s="249" t="s">
        <v>121</v>
      </c>
      <c r="B1" s="250"/>
      <c r="C1" s="250"/>
      <c r="D1" s="250"/>
      <c r="E1" s="250"/>
      <c r="F1" s="251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2.75" customHeight="1">
      <c r="A2" s="252"/>
      <c r="B2" s="253"/>
      <c r="C2" s="253"/>
      <c r="D2" s="253"/>
      <c r="E2" s="253"/>
      <c r="F2" s="254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9.75" customHeight="1" thickBot="1">
      <c r="A3" s="255"/>
      <c r="B3" s="256"/>
      <c r="C3" s="256"/>
      <c r="D3" s="256"/>
      <c r="E3" s="256"/>
      <c r="F3" s="257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22" ht="18" customHeight="1" thickTop="1">
      <c r="A4" s="94"/>
      <c r="B4" s="90" t="s">
        <v>0</v>
      </c>
      <c r="C4" s="90" t="s">
        <v>1</v>
      </c>
      <c r="D4" s="90" t="s">
        <v>2</v>
      </c>
      <c r="E4" s="90" t="s">
        <v>3</v>
      </c>
      <c r="F4" s="90" t="s">
        <v>33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7"/>
      <c r="S4" s="97"/>
      <c r="T4" s="97"/>
      <c r="U4" s="97"/>
      <c r="V4" s="97"/>
    </row>
    <row r="5" spans="1:22" ht="19.5" customHeight="1" thickBot="1">
      <c r="A5" s="166" t="s">
        <v>4</v>
      </c>
      <c r="B5" s="239">
        <v>1510</v>
      </c>
      <c r="C5" s="167">
        <f>D5/B5</f>
        <v>106.5</v>
      </c>
      <c r="D5" s="239">
        <v>160815</v>
      </c>
      <c r="E5" s="168">
        <f>F5/B5</f>
        <v>0</v>
      </c>
      <c r="F5" s="239">
        <v>0</v>
      </c>
      <c r="G5" s="95"/>
      <c r="H5" s="95"/>
      <c r="I5" s="95"/>
      <c r="J5" s="98"/>
      <c r="K5" s="98"/>
      <c r="L5" s="98"/>
      <c r="M5" s="98"/>
      <c r="N5" s="98"/>
      <c r="O5" s="98"/>
      <c r="P5" s="98"/>
      <c r="Q5" s="98"/>
      <c r="R5" s="97"/>
      <c r="S5" s="97"/>
      <c r="T5" s="97"/>
      <c r="U5" s="97"/>
      <c r="V5" s="97"/>
    </row>
    <row r="6" spans="1:22" ht="27" customHeight="1" thickTop="1">
      <c r="A6" s="90" t="s">
        <v>5</v>
      </c>
      <c r="B6" s="79">
        <v>0</v>
      </c>
      <c r="C6" s="81">
        <v>49.5</v>
      </c>
      <c r="D6" s="82">
        <f>B6*C6</f>
        <v>0</v>
      </c>
      <c r="E6" s="83">
        <v>12.2</v>
      </c>
      <c r="F6" s="82">
        <f>B6*E6</f>
        <v>0</v>
      </c>
      <c r="G6" s="95"/>
      <c r="H6" s="95"/>
      <c r="I6" s="95"/>
      <c r="J6" s="98"/>
      <c r="K6" s="98"/>
      <c r="L6" s="98"/>
      <c r="M6" s="98"/>
      <c r="N6" s="98"/>
      <c r="O6" s="98"/>
      <c r="P6" s="98"/>
      <c r="Q6" s="98"/>
      <c r="R6" s="97"/>
      <c r="S6" s="97"/>
      <c r="T6" s="97"/>
      <c r="U6" s="97"/>
      <c r="V6" s="97"/>
    </row>
    <row r="7" spans="1:22" ht="27" customHeight="1" thickBot="1">
      <c r="A7" s="169" t="s">
        <v>136</v>
      </c>
      <c r="B7" s="170">
        <v>0</v>
      </c>
      <c r="C7" s="171">
        <v>44</v>
      </c>
      <c r="D7" s="168">
        <f aca="true" t="shared" si="0" ref="D7:D13">B7*C7</f>
        <v>0</v>
      </c>
      <c r="E7" s="172">
        <v>11.5</v>
      </c>
      <c r="F7" s="168">
        <f aca="true" t="shared" si="1" ref="F7:F13">B7*E7</f>
        <v>0</v>
      </c>
      <c r="G7" s="95"/>
      <c r="H7" s="95"/>
      <c r="I7" s="95"/>
      <c r="J7" s="98"/>
      <c r="K7" s="98"/>
      <c r="L7" s="98"/>
      <c r="M7" s="98"/>
      <c r="N7" s="98"/>
      <c r="O7" s="98"/>
      <c r="P7" s="98"/>
      <c r="Q7" s="98"/>
      <c r="R7" s="97"/>
      <c r="S7" s="97"/>
      <c r="T7" s="97"/>
      <c r="U7" s="97"/>
      <c r="V7" s="97"/>
    </row>
    <row r="8" spans="1:22" ht="27" customHeight="1" thickTop="1">
      <c r="A8" s="91" t="s">
        <v>137</v>
      </c>
      <c r="B8" s="79">
        <v>0</v>
      </c>
      <c r="C8" s="81">
        <v>49.5</v>
      </c>
      <c r="D8" s="82">
        <f t="shared" si="0"/>
        <v>0</v>
      </c>
      <c r="E8" s="81">
        <v>-10.4</v>
      </c>
      <c r="F8" s="82">
        <f t="shared" si="1"/>
        <v>0</v>
      </c>
      <c r="G8" s="95"/>
      <c r="H8" s="95"/>
      <c r="I8" s="95"/>
      <c r="J8" s="98"/>
      <c r="K8" s="98"/>
      <c r="L8" s="98"/>
      <c r="M8" s="98"/>
      <c r="N8" s="98"/>
      <c r="O8" s="98"/>
      <c r="P8" s="98"/>
      <c r="Q8" s="98"/>
      <c r="R8" s="97"/>
      <c r="S8" s="97"/>
      <c r="T8" s="97"/>
      <c r="U8" s="97"/>
      <c r="V8" s="97"/>
    </row>
    <row r="9" spans="1:22" ht="27" customHeight="1" thickBot="1">
      <c r="A9" s="169" t="s">
        <v>138</v>
      </c>
      <c r="B9" s="170">
        <v>0</v>
      </c>
      <c r="C9" s="171">
        <v>44</v>
      </c>
      <c r="D9" s="168">
        <f t="shared" si="0"/>
        <v>0</v>
      </c>
      <c r="E9" s="171">
        <v>-11.5</v>
      </c>
      <c r="F9" s="168">
        <f t="shared" si="1"/>
        <v>0</v>
      </c>
      <c r="G9" s="95"/>
      <c r="H9" s="95"/>
      <c r="I9" s="95"/>
      <c r="J9" s="98"/>
      <c r="K9" s="98"/>
      <c r="L9" s="98"/>
      <c r="M9" s="98"/>
      <c r="N9" s="98"/>
      <c r="O9" s="98"/>
      <c r="P9" s="98"/>
      <c r="Q9" s="98"/>
      <c r="R9" s="97"/>
      <c r="S9" s="97"/>
      <c r="T9" s="97"/>
      <c r="U9" s="97"/>
      <c r="V9" s="97"/>
    </row>
    <row r="10" spans="1:22" ht="27" customHeight="1" thickTop="1">
      <c r="A10" s="91" t="s">
        <v>132</v>
      </c>
      <c r="B10" s="79">
        <v>0</v>
      </c>
      <c r="C10" s="81">
        <v>79.5</v>
      </c>
      <c r="D10" s="82">
        <f t="shared" si="0"/>
        <v>0</v>
      </c>
      <c r="E10" s="83">
        <v>12.2</v>
      </c>
      <c r="F10" s="82">
        <f t="shared" si="1"/>
        <v>0</v>
      </c>
      <c r="G10" s="95"/>
      <c r="H10" s="95"/>
      <c r="I10" s="95"/>
      <c r="J10" s="98"/>
      <c r="K10" s="98"/>
      <c r="L10" s="98"/>
      <c r="M10" s="98"/>
      <c r="N10" s="98"/>
      <c r="O10" s="98"/>
      <c r="P10" s="98"/>
      <c r="Q10" s="98"/>
      <c r="R10" s="97"/>
      <c r="S10" s="97"/>
      <c r="T10" s="97"/>
      <c r="U10" s="97"/>
      <c r="V10" s="97"/>
    </row>
    <row r="11" spans="1:22" ht="27" customHeight="1" thickBot="1">
      <c r="A11" s="169" t="s">
        <v>134</v>
      </c>
      <c r="B11" s="170">
        <v>0</v>
      </c>
      <c r="C11" s="171">
        <v>79.5</v>
      </c>
      <c r="D11" s="168">
        <f t="shared" si="0"/>
        <v>0</v>
      </c>
      <c r="E11" s="172">
        <v>12.2</v>
      </c>
      <c r="F11" s="168">
        <f t="shared" si="1"/>
        <v>0</v>
      </c>
      <c r="G11" s="95"/>
      <c r="H11" s="95"/>
      <c r="I11" s="95"/>
      <c r="J11" s="98"/>
      <c r="K11" s="98"/>
      <c r="L11" s="98"/>
      <c r="M11" s="98"/>
      <c r="N11" s="98"/>
      <c r="O11" s="98"/>
      <c r="P11" s="98"/>
      <c r="Q11" s="98"/>
      <c r="R11" s="97"/>
      <c r="S11" s="97"/>
      <c r="T11" s="97"/>
      <c r="U11" s="97"/>
      <c r="V11" s="97"/>
    </row>
    <row r="12" spans="1:22" ht="27" customHeight="1" thickTop="1">
      <c r="A12" s="91" t="s">
        <v>133</v>
      </c>
      <c r="B12" s="79">
        <v>0</v>
      </c>
      <c r="C12" s="81">
        <v>79.5</v>
      </c>
      <c r="D12" s="82">
        <f t="shared" si="0"/>
        <v>0</v>
      </c>
      <c r="E12" s="81">
        <v>-12.2</v>
      </c>
      <c r="F12" s="82">
        <f t="shared" si="1"/>
        <v>0</v>
      </c>
      <c r="G12" s="95"/>
      <c r="H12" s="95"/>
      <c r="I12" s="95"/>
      <c r="J12" s="98"/>
      <c r="K12" s="98"/>
      <c r="L12" s="98"/>
      <c r="M12" s="98"/>
      <c r="N12" s="98"/>
      <c r="O12" s="98"/>
      <c r="P12" s="98"/>
      <c r="Q12" s="98"/>
      <c r="R12" s="97"/>
      <c r="S12" s="97"/>
      <c r="T12" s="97"/>
      <c r="U12" s="97"/>
      <c r="V12" s="97"/>
    </row>
    <row r="13" spans="1:22" ht="27" customHeight="1" thickBot="1">
      <c r="A13" s="169" t="s">
        <v>135</v>
      </c>
      <c r="B13" s="170">
        <v>0</v>
      </c>
      <c r="C13" s="171">
        <v>79.5</v>
      </c>
      <c r="D13" s="168">
        <f t="shared" si="0"/>
        <v>0</v>
      </c>
      <c r="E13" s="171">
        <v>-12.2</v>
      </c>
      <c r="F13" s="168">
        <f t="shared" si="1"/>
        <v>0</v>
      </c>
      <c r="G13" s="95"/>
      <c r="H13" s="95"/>
      <c r="I13" s="95"/>
      <c r="J13" s="98"/>
      <c r="K13" s="98"/>
      <c r="L13" s="98"/>
      <c r="M13" s="98"/>
      <c r="N13" s="98"/>
      <c r="O13" s="98"/>
      <c r="P13" s="98"/>
      <c r="Q13" s="98"/>
      <c r="R13" s="97"/>
      <c r="S13" s="97"/>
      <c r="T13" s="97"/>
      <c r="U13" s="97"/>
      <c r="V13" s="97"/>
    </row>
    <row r="14" spans="1:22" ht="27" customHeight="1" thickBot="1" thickTop="1">
      <c r="A14" s="258" t="s">
        <v>96</v>
      </c>
      <c r="B14" s="92" t="s">
        <v>122</v>
      </c>
      <c r="C14" s="92" t="s">
        <v>123</v>
      </c>
      <c r="D14" s="92" t="s">
        <v>124</v>
      </c>
      <c r="E14" s="92" t="s">
        <v>125</v>
      </c>
      <c r="F14" s="92" t="s">
        <v>126</v>
      </c>
      <c r="G14" s="95"/>
      <c r="H14" s="95"/>
      <c r="I14" s="95"/>
      <c r="J14" s="98"/>
      <c r="K14" s="98"/>
      <c r="L14" s="98"/>
      <c r="M14" s="98"/>
      <c r="N14" s="98"/>
      <c r="O14" s="98"/>
      <c r="P14" s="98"/>
      <c r="Q14" s="98"/>
      <c r="R14" s="97"/>
      <c r="S14" s="97"/>
      <c r="T14" s="97"/>
      <c r="U14" s="97"/>
      <c r="V14" s="97"/>
    </row>
    <row r="15" spans="1:22" ht="24.75" customHeight="1" thickBot="1" thickTop="1">
      <c r="A15" s="259"/>
      <c r="B15" s="84">
        <f>SUM(B5:B14)-Data!F30</f>
        <v>1510</v>
      </c>
      <c r="C15" s="84">
        <f>D15/B15</f>
        <v>106.5</v>
      </c>
      <c r="D15" s="85">
        <f>SUM(D5:D14)-Data!G30</f>
        <v>160815</v>
      </c>
      <c r="E15" s="84">
        <f>F15/B15</f>
        <v>0</v>
      </c>
      <c r="F15" s="85">
        <f>SUM(F5:F14)-Data!H30</f>
        <v>0</v>
      </c>
      <c r="G15" s="95"/>
      <c r="H15" s="95"/>
      <c r="I15" s="95"/>
      <c r="J15" s="98"/>
      <c r="K15" s="98"/>
      <c r="L15" s="98"/>
      <c r="M15" s="98"/>
      <c r="N15" s="98"/>
      <c r="O15" s="98"/>
      <c r="P15" s="98"/>
      <c r="Q15" s="98"/>
      <c r="R15" s="97"/>
      <c r="S15" s="97"/>
      <c r="T15" s="97"/>
      <c r="U15" s="97"/>
      <c r="V15" s="97"/>
    </row>
    <row r="16" spans="1:22" ht="24.75" customHeight="1" thickTop="1">
      <c r="A16" s="90" t="s">
        <v>11</v>
      </c>
      <c r="B16" s="80">
        <v>0</v>
      </c>
      <c r="C16" s="81">
        <v>106</v>
      </c>
      <c r="D16" s="86">
        <f>B16*C16</f>
        <v>0</v>
      </c>
      <c r="E16" s="81">
        <v>-13.5</v>
      </c>
      <c r="F16" s="86">
        <f>B16*E16</f>
        <v>0</v>
      </c>
      <c r="G16" s="95"/>
      <c r="H16" s="95"/>
      <c r="I16" s="95"/>
      <c r="J16" s="98"/>
      <c r="K16" s="98"/>
      <c r="L16" s="98"/>
      <c r="M16" s="98"/>
      <c r="N16" s="98"/>
      <c r="O16" s="98"/>
      <c r="P16" s="98"/>
      <c r="Q16" s="98"/>
      <c r="R16" s="97"/>
      <c r="S16" s="97"/>
      <c r="T16" s="97"/>
      <c r="U16" s="97"/>
      <c r="V16" s="97"/>
    </row>
    <row r="17" spans="1:22" ht="24.75" customHeight="1" thickBot="1">
      <c r="A17" s="166" t="s">
        <v>120</v>
      </c>
      <c r="B17" s="173">
        <v>0</v>
      </c>
      <c r="C17" s="171">
        <v>102</v>
      </c>
      <c r="D17" s="174">
        <f>B17*C17</f>
        <v>0</v>
      </c>
      <c r="E17" s="172">
        <v>13</v>
      </c>
      <c r="F17" s="174">
        <f>B17*E17</f>
        <v>0</v>
      </c>
      <c r="G17" s="95"/>
      <c r="H17" s="95"/>
      <c r="I17" s="95"/>
      <c r="J17" s="98"/>
      <c r="K17" s="98"/>
      <c r="L17" s="98"/>
      <c r="M17" s="98"/>
      <c r="N17" s="98"/>
      <c r="O17" s="98"/>
      <c r="P17" s="98"/>
      <c r="Q17" s="98"/>
      <c r="R17" s="97"/>
      <c r="S17" s="97"/>
      <c r="T17" s="97"/>
      <c r="U17" s="97"/>
      <c r="V17" s="97"/>
    </row>
    <row r="18" spans="1:22" ht="27" customHeight="1" thickBot="1" thickTop="1">
      <c r="A18" s="258" t="s">
        <v>13</v>
      </c>
      <c r="B18" s="92" t="s">
        <v>127</v>
      </c>
      <c r="C18" s="92" t="s">
        <v>128</v>
      </c>
      <c r="D18" s="92" t="s">
        <v>129</v>
      </c>
      <c r="E18" s="92" t="s">
        <v>130</v>
      </c>
      <c r="F18" s="92" t="s">
        <v>131</v>
      </c>
      <c r="G18" s="95"/>
      <c r="H18" s="95"/>
      <c r="I18" s="95"/>
      <c r="J18" s="98"/>
      <c r="K18" s="98"/>
      <c r="L18" s="98"/>
      <c r="M18" s="98"/>
      <c r="N18" s="98"/>
      <c r="O18" s="98"/>
      <c r="P18" s="98"/>
      <c r="Q18" s="98"/>
      <c r="R18" s="97"/>
      <c r="S18" s="97"/>
      <c r="T18" s="97"/>
      <c r="U18" s="97"/>
      <c r="V18" s="97"/>
    </row>
    <row r="19" spans="1:22" ht="24.75" customHeight="1" thickBot="1" thickTop="1">
      <c r="A19" s="259"/>
      <c r="B19" s="87">
        <f>SUM(B15:B18)</f>
        <v>1510</v>
      </c>
      <c r="C19" s="87">
        <f>D19/B19</f>
        <v>106.5</v>
      </c>
      <c r="D19" s="85">
        <f>SUM(D15:D18)</f>
        <v>160815</v>
      </c>
      <c r="E19" s="87">
        <f>F19/B19</f>
        <v>0</v>
      </c>
      <c r="F19" s="85">
        <f>SUM(F15:F18)</f>
        <v>0</v>
      </c>
      <c r="G19" s="95"/>
      <c r="H19" s="95"/>
      <c r="I19" s="95"/>
      <c r="J19" s="98"/>
      <c r="K19" s="98"/>
      <c r="L19" s="98"/>
      <c r="M19" s="98"/>
      <c r="N19" s="98"/>
      <c r="O19" s="98"/>
      <c r="P19" s="98"/>
      <c r="Q19" s="98"/>
      <c r="R19" s="97"/>
      <c r="S19" s="97"/>
      <c r="T19" s="97"/>
      <c r="U19" s="97"/>
      <c r="V19" s="97"/>
    </row>
    <row r="20" spans="1:22" ht="14.25" thickBot="1" thickTop="1">
      <c r="A20" s="180"/>
      <c r="B20" s="181"/>
      <c r="C20" s="181"/>
      <c r="D20" s="181"/>
      <c r="E20" s="181"/>
      <c r="F20" s="182"/>
      <c r="G20" s="95"/>
      <c r="H20" s="95"/>
      <c r="I20" s="95"/>
      <c r="J20" s="98"/>
      <c r="K20" s="98"/>
      <c r="L20" s="98"/>
      <c r="M20" s="98"/>
      <c r="N20" s="98"/>
      <c r="O20" s="98"/>
      <c r="P20" s="98"/>
      <c r="Q20" s="98"/>
      <c r="R20" s="97"/>
      <c r="S20" s="97"/>
      <c r="T20" s="97"/>
      <c r="U20" s="97"/>
      <c r="V20" s="97"/>
    </row>
    <row r="21" spans="1:22" ht="14.25" thickBot="1" thickTop="1">
      <c r="A21" s="263" t="s">
        <v>173</v>
      </c>
      <c r="B21" s="264"/>
      <c r="C21" s="260" t="s">
        <v>165</v>
      </c>
      <c r="D21" s="260"/>
      <c r="E21" s="261"/>
      <c r="F21" s="262"/>
      <c r="G21" s="95"/>
      <c r="H21" s="95"/>
      <c r="I21" s="95"/>
      <c r="J21" s="98"/>
      <c r="K21" s="98"/>
      <c r="L21" s="98"/>
      <c r="M21" s="98"/>
      <c r="N21" s="98"/>
      <c r="O21" s="98"/>
      <c r="P21" s="98"/>
      <c r="Q21" s="98"/>
      <c r="R21" s="97"/>
      <c r="S21" s="97"/>
      <c r="T21" s="97"/>
      <c r="U21" s="97"/>
      <c r="V21" s="97"/>
    </row>
    <row r="22" spans="1:22" ht="24.75" customHeight="1" thickTop="1">
      <c r="A22" s="91" t="s">
        <v>32</v>
      </c>
      <c r="B22" s="175">
        <f>R_GrossWgtMax</f>
        <v>2500</v>
      </c>
      <c r="C22" s="136" t="s">
        <v>26</v>
      </c>
      <c r="D22" s="80">
        <v>0</v>
      </c>
      <c r="E22" s="82">
        <f>D22/FuelWgt</f>
        <v>0</v>
      </c>
      <c r="F22" s="135" t="s">
        <v>30</v>
      </c>
      <c r="G22" s="95"/>
      <c r="H22" s="95"/>
      <c r="I22" s="95"/>
      <c r="J22" s="98"/>
      <c r="K22" s="98"/>
      <c r="L22" s="98"/>
      <c r="M22" s="98"/>
      <c r="N22" s="98"/>
      <c r="O22" s="98"/>
      <c r="P22" s="98"/>
      <c r="Q22" s="98"/>
      <c r="R22" s="97"/>
      <c r="S22" s="97"/>
      <c r="T22" s="97"/>
      <c r="U22" s="97"/>
      <c r="V22" s="97"/>
    </row>
    <row r="23" spans="1:22" ht="24.75" customHeight="1">
      <c r="A23" s="93" t="s">
        <v>22</v>
      </c>
      <c r="B23" s="176">
        <f>SUM(B6:B13)</f>
        <v>0</v>
      </c>
      <c r="C23" s="137" t="s">
        <v>27</v>
      </c>
      <c r="D23" s="78">
        <v>30.6</v>
      </c>
      <c r="E23" s="88">
        <f>D23*FuelWgt</f>
        <v>183.60000000000002</v>
      </c>
      <c r="F23" s="89" t="s">
        <v>31</v>
      </c>
      <c r="G23" s="95"/>
      <c r="H23" s="95"/>
      <c r="I23" s="95"/>
      <c r="J23" s="98"/>
      <c r="K23" s="98"/>
      <c r="L23" s="98"/>
      <c r="M23" s="98"/>
      <c r="N23" s="98"/>
      <c r="O23" s="98"/>
      <c r="P23" s="98"/>
      <c r="Q23" s="98"/>
      <c r="R23" s="97"/>
      <c r="S23" s="97"/>
      <c r="T23" s="97"/>
      <c r="U23" s="97"/>
      <c r="V23" s="97"/>
    </row>
    <row r="24" spans="1:17" ht="24.75" customHeight="1">
      <c r="A24" s="93" t="s">
        <v>24</v>
      </c>
      <c r="B24" s="177">
        <f>MIN(B22-B15,R_FuelMaxLbs)-(B16+B17)</f>
        <v>293.40000000000003</v>
      </c>
      <c r="C24" s="137" t="s">
        <v>28</v>
      </c>
      <c r="D24" s="78">
        <v>0</v>
      </c>
      <c r="E24" s="88">
        <f>D24/FuelWgt</f>
        <v>0</v>
      </c>
      <c r="F24" s="89" t="s">
        <v>30</v>
      </c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ht="24.75" customHeight="1">
      <c r="A25" s="93" t="s">
        <v>23</v>
      </c>
      <c r="B25" s="177">
        <f>B24/FuelWgt</f>
        <v>48.900000000000006</v>
      </c>
      <c r="C25" s="137" t="s">
        <v>29</v>
      </c>
      <c r="D25" s="78">
        <v>18.3</v>
      </c>
      <c r="E25" s="88">
        <f>D25*FuelWgt</f>
        <v>109.80000000000001</v>
      </c>
      <c r="F25" s="89" t="s">
        <v>31</v>
      </c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ht="12.75">
      <c r="A26" s="100"/>
      <c r="B26" s="99"/>
      <c r="C26" s="99"/>
      <c r="D26" s="178" t="s">
        <v>9</v>
      </c>
      <c r="E26" s="178" t="s">
        <v>9</v>
      </c>
      <c r="F26" s="99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ht="12.75">
      <c r="A27" s="99"/>
      <c r="B27" s="99"/>
      <c r="C27" s="99"/>
      <c r="D27" s="82">
        <f>SUM(D22:D26)</f>
        <v>48.900000000000006</v>
      </c>
      <c r="E27" s="82">
        <f>SUM(E22:E26)</f>
        <v>293.40000000000003</v>
      </c>
      <c r="F27" s="99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7" ht="12.7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7" ht="12.7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7" ht="12.7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</sheetData>
  <sheetProtection selectLockedCells="1"/>
  <mergeCells count="5">
    <mergeCell ref="A1:F3"/>
    <mergeCell ref="A14:A15"/>
    <mergeCell ref="A18:A19"/>
    <mergeCell ref="C21:F21"/>
    <mergeCell ref="A21:B21"/>
  </mergeCells>
  <dataValidations count="7">
    <dataValidation type="custom" allowBlank="1" showInputMessage="1" sqref="B25">
      <formula1>B25&gt;=0</formula1>
    </dataValidation>
    <dataValidation errorStyle="warning" type="custom" allowBlank="1" showInputMessage="1" showErrorMessage="1" errorTitle="Limits Exceeded" error="Value exceeds weight limitatiions!" sqref="B6 B8 B10 B12">
      <formula1>AND(B6+B7&gt;=0,B6+B7&lt;=300)</formula1>
    </dataValidation>
    <dataValidation errorStyle="warning" type="custom" allowBlank="1" showInputMessage="1" showErrorMessage="1" errorTitle="Limits Exceeded" error="Value exceeds weight limitatiions!" sqref="B7 B9 B11 B13">
      <formula1>AND(B6+B7&gt;=0,B6+B7&lt;=300,B7&lt;=50)</formula1>
    </dataValidation>
    <dataValidation errorStyle="warning" type="decimal" allowBlank="1" showInputMessage="1" showErrorMessage="1" errorTitle="Limits Exceeded" error="Main tank capacity exceeded!" sqref="B16">
      <formula1>0</formula1>
      <formula2>183.6</formula2>
    </dataValidation>
    <dataValidation errorStyle="warning" type="decimal" allowBlank="1" showInputMessage="1" showErrorMessage="1" errorTitle="Limits Exceeded" error="Aux. tank capacity exceeded!" sqref="B17">
      <formula1>0</formula1>
      <formula2>109.8</formula2>
    </dataValidation>
    <dataValidation type="decimal" allowBlank="1" showInputMessage="1" sqref="B15 B19">
      <formula1>1600</formula1>
      <formula2>2500</formula2>
    </dataValidation>
    <dataValidation type="custom" allowBlank="1" showInputMessage="1" sqref="B24">
      <formula1>B24&gt;=0</formula1>
    </dataValidation>
  </dataValidations>
  <printOptions/>
  <pageMargins left="0.75" right="0.75" top="1" bottom="1" header="0.5" footer="0.5"/>
  <pageSetup horizontalDpi="300" verticalDpi="300" orientation="portrait" r:id="rId2"/>
  <ignoredErrors>
    <ignoredError sqref="C15 E15 C19 E19 E23:E24" formula="1"/>
    <ignoredError sqref="B2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46"/>
  <sheetViews>
    <sheetView workbookViewId="0" topLeftCell="A1">
      <selection activeCell="A17" sqref="A17:B17"/>
    </sheetView>
  </sheetViews>
  <sheetFormatPr defaultColWidth="9.140625" defaultRowHeight="12.75"/>
  <cols>
    <col min="1" max="1" width="17.57421875" style="96" customWidth="1"/>
    <col min="2" max="2" width="10.8515625" style="96" customWidth="1"/>
    <col min="3" max="3" width="14.140625" style="96" customWidth="1"/>
    <col min="4" max="4" width="15.28125" style="96" customWidth="1"/>
    <col min="5" max="5" width="12.00390625" style="96" customWidth="1"/>
    <col min="6" max="6" width="13.7109375" style="96" customWidth="1"/>
    <col min="7" max="7" width="23.421875" style="96" customWidth="1"/>
    <col min="8" max="9" width="10.421875" style="96" customWidth="1"/>
    <col min="10" max="16384" width="9.140625" style="96" customWidth="1"/>
  </cols>
  <sheetData>
    <row r="1" spans="1:21" ht="12.75" customHeight="1" thickTop="1">
      <c r="A1" s="265" t="s">
        <v>95</v>
      </c>
      <c r="B1" s="266"/>
      <c r="C1" s="266"/>
      <c r="D1" s="266"/>
      <c r="E1" s="266"/>
      <c r="F1" s="267"/>
      <c r="G1" s="101"/>
      <c r="H1" s="102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ht="12.75" customHeight="1">
      <c r="A2" s="268"/>
      <c r="B2" s="269"/>
      <c r="C2" s="269"/>
      <c r="D2" s="269"/>
      <c r="E2" s="269"/>
      <c r="F2" s="270"/>
      <c r="G2" s="103"/>
      <c r="H2" s="104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12.75" customHeight="1" thickBot="1">
      <c r="A3" s="271"/>
      <c r="B3" s="272"/>
      <c r="C3" s="272"/>
      <c r="D3" s="272"/>
      <c r="E3" s="272"/>
      <c r="F3" s="273"/>
      <c r="G3" s="10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ht="18" customHeight="1" thickTop="1">
      <c r="A4" s="121"/>
      <c r="B4" s="106" t="s">
        <v>0</v>
      </c>
      <c r="C4" s="106" t="s">
        <v>1</v>
      </c>
      <c r="D4" s="106" t="s">
        <v>2</v>
      </c>
      <c r="E4" s="106" t="s">
        <v>3</v>
      </c>
      <c r="F4" s="106" t="s">
        <v>33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 ht="30.75" customHeight="1" thickBot="1">
      <c r="A5" s="194" t="s">
        <v>4</v>
      </c>
      <c r="B5" s="240">
        <v>872.85</v>
      </c>
      <c r="C5" s="186">
        <f>D5/B5</f>
        <v>103.84258463653549</v>
      </c>
      <c r="D5" s="240">
        <v>90639</v>
      </c>
      <c r="E5" s="195">
        <f>F5/B5</f>
        <v>0</v>
      </c>
      <c r="F5" s="240">
        <v>0</v>
      </c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</row>
    <row r="6" spans="1:21" ht="30" customHeight="1" thickTop="1">
      <c r="A6" s="106" t="s">
        <v>5</v>
      </c>
      <c r="B6" s="122">
        <v>0</v>
      </c>
      <c r="C6" s="192">
        <v>78</v>
      </c>
      <c r="D6" s="127">
        <f>B6*C6</f>
        <v>0</v>
      </c>
      <c r="E6" s="193">
        <v>10.7</v>
      </c>
      <c r="F6" s="127">
        <f>B6*E6</f>
        <v>0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1:21" ht="39.75" customHeight="1" thickBot="1">
      <c r="A7" s="196" t="s">
        <v>6</v>
      </c>
      <c r="B7" s="197">
        <v>0</v>
      </c>
      <c r="C7" s="198">
        <v>78</v>
      </c>
      <c r="D7" s="186">
        <f>B7*C7</f>
        <v>0</v>
      </c>
      <c r="E7" s="199">
        <v>10.7</v>
      </c>
      <c r="F7" s="186">
        <f>B7*E7</f>
        <v>0</v>
      </c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1:21" ht="30.75" customHeight="1" thickTop="1">
      <c r="A8" s="106" t="s">
        <v>7</v>
      </c>
      <c r="B8" s="122">
        <v>0</v>
      </c>
      <c r="C8" s="126">
        <v>78</v>
      </c>
      <c r="D8" s="127">
        <f>B8*C8</f>
        <v>0</v>
      </c>
      <c r="E8" s="126">
        <v>-9.3</v>
      </c>
      <c r="F8" s="127">
        <f>B8*E8</f>
        <v>0</v>
      </c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ht="42" customHeight="1" thickBot="1">
      <c r="A9" s="185" t="s">
        <v>8</v>
      </c>
      <c r="B9" s="197">
        <v>0</v>
      </c>
      <c r="C9" s="198">
        <v>78</v>
      </c>
      <c r="D9" s="186">
        <f>B9*C9</f>
        <v>0</v>
      </c>
      <c r="E9" s="198">
        <v>-9.3</v>
      </c>
      <c r="F9" s="186">
        <f>B9*E9</f>
        <v>0</v>
      </c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</row>
    <row r="10" spans="1:21" ht="33.75" customHeight="1" thickBot="1" thickTop="1">
      <c r="A10" s="274" t="s">
        <v>96</v>
      </c>
      <c r="B10" s="200" t="s">
        <v>14</v>
      </c>
      <c r="C10" s="200" t="s">
        <v>35</v>
      </c>
      <c r="D10" s="200" t="s">
        <v>15</v>
      </c>
      <c r="E10" s="200" t="s">
        <v>16</v>
      </c>
      <c r="F10" s="200" t="s">
        <v>17</v>
      </c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</row>
    <row r="11" spans="1:21" ht="27.75" customHeight="1" thickBot="1" thickTop="1">
      <c r="A11" s="275"/>
      <c r="B11" s="123">
        <f>SUM(B5:B10)</f>
        <v>872.85</v>
      </c>
      <c r="C11" s="123">
        <f>D11/B11</f>
        <v>103.84258463653549</v>
      </c>
      <c r="D11" s="124">
        <f>SUM(D5:D10)</f>
        <v>90639</v>
      </c>
      <c r="E11" s="123">
        <f>F11/B11</f>
        <v>0</v>
      </c>
      <c r="F11" s="124">
        <f>SUM(F5:F10)</f>
        <v>0</v>
      </c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</row>
    <row r="12" spans="1:21" ht="28.5" customHeight="1" thickTop="1">
      <c r="A12" s="110" t="s">
        <v>11</v>
      </c>
      <c r="B12" s="125">
        <v>0</v>
      </c>
      <c r="C12" s="126">
        <v>108.6</v>
      </c>
      <c r="D12" s="127">
        <f>B12*C12</f>
        <v>0</v>
      </c>
      <c r="E12" s="126">
        <v>-11</v>
      </c>
      <c r="F12" s="127">
        <f>E12*B12</f>
        <v>0</v>
      </c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</row>
    <row r="13" spans="1:21" ht="28.5" customHeight="1" thickBot="1">
      <c r="A13" s="185" t="s">
        <v>12</v>
      </c>
      <c r="B13" s="201">
        <v>0</v>
      </c>
      <c r="C13" s="198">
        <v>103.8</v>
      </c>
      <c r="D13" s="186">
        <f>B13*C13</f>
        <v>0</v>
      </c>
      <c r="E13" s="199">
        <v>10.7</v>
      </c>
      <c r="F13" s="186">
        <f>E13*B13</f>
        <v>0</v>
      </c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</row>
    <row r="14" spans="1:21" ht="28.5" customHeight="1" thickBot="1" thickTop="1">
      <c r="A14" s="274" t="s">
        <v>13</v>
      </c>
      <c r="B14" s="200" t="s">
        <v>18</v>
      </c>
      <c r="C14" s="200" t="s">
        <v>34</v>
      </c>
      <c r="D14" s="200" t="s">
        <v>19</v>
      </c>
      <c r="E14" s="200" t="s">
        <v>20</v>
      </c>
      <c r="F14" s="200" t="s">
        <v>21</v>
      </c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</row>
    <row r="15" spans="1:21" ht="25.5" customHeight="1" thickBot="1" thickTop="1">
      <c r="A15" s="275"/>
      <c r="B15" s="128">
        <f>SUM(B11:B14)</f>
        <v>872.85</v>
      </c>
      <c r="C15" s="128">
        <f>D15/B15</f>
        <v>103.84258463653549</v>
      </c>
      <c r="D15" s="124">
        <f>SUM(D11:D14)</f>
        <v>90639</v>
      </c>
      <c r="E15" s="128">
        <f>F15/B15</f>
        <v>0</v>
      </c>
      <c r="F15" s="124">
        <f>SUM(F11:F14)</f>
        <v>0</v>
      </c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</row>
    <row r="16" spans="1:21" ht="15" customHeight="1" thickBot="1" thickTop="1">
      <c r="A16" s="202"/>
      <c r="B16" s="203"/>
      <c r="C16" s="204"/>
      <c r="D16" s="203"/>
      <c r="E16" s="204"/>
      <c r="F16" s="20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</row>
    <row r="17" spans="1:21" ht="14.25" thickBot="1" thickTop="1">
      <c r="A17" s="244" t="s">
        <v>173</v>
      </c>
      <c r="B17" s="264"/>
      <c r="C17" s="276" t="s">
        <v>165</v>
      </c>
      <c r="D17" s="276"/>
      <c r="E17" s="276"/>
      <c r="F17" s="243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</row>
    <row r="18" spans="1:21" ht="27" customHeight="1" thickTop="1">
      <c r="A18" s="110" t="s">
        <v>32</v>
      </c>
      <c r="B18" s="189">
        <f>B_GrossWgtMax</f>
        <v>1370</v>
      </c>
      <c r="C18" s="187" t="s">
        <v>26</v>
      </c>
      <c r="D18" s="125">
        <v>0</v>
      </c>
      <c r="E18" s="183">
        <f>D18/FuelWgt</f>
        <v>0</v>
      </c>
      <c r="F18" s="184" t="s">
        <v>30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</row>
    <row r="19" spans="1:21" ht="25.5" customHeight="1">
      <c r="A19" s="110" t="s">
        <v>22</v>
      </c>
      <c r="B19" s="190">
        <f>SUM(B6:B9)</f>
        <v>0</v>
      </c>
      <c r="C19" s="188" t="s">
        <v>27</v>
      </c>
      <c r="D19" s="130">
        <v>19.2</v>
      </c>
      <c r="E19" s="131">
        <f>D19*FuelWgt</f>
        <v>115.19999999999999</v>
      </c>
      <c r="F19" s="132" t="s">
        <v>31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</row>
    <row r="20" spans="1:21" ht="27" customHeight="1">
      <c r="A20" s="107" t="s">
        <v>24</v>
      </c>
      <c r="B20" s="191">
        <f>MIN(B18-B11,B_FuelMaxLbs)-(B12+B13)</f>
        <v>178.2</v>
      </c>
      <c r="C20" s="188" t="s">
        <v>28</v>
      </c>
      <c r="D20" s="130">
        <v>0</v>
      </c>
      <c r="E20" s="131">
        <f>D20/FuelWgt</f>
        <v>0</v>
      </c>
      <c r="F20" s="132" t="s">
        <v>30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</row>
    <row r="21" spans="1:21" ht="28.5" customHeight="1">
      <c r="A21" s="107" t="s">
        <v>23</v>
      </c>
      <c r="B21" s="191">
        <f>B20/FuelWgt</f>
        <v>29.7</v>
      </c>
      <c r="C21" s="188" t="s">
        <v>29</v>
      </c>
      <c r="D21" s="130">
        <v>10.5</v>
      </c>
      <c r="E21" s="131">
        <f>D21*FuelWgt</f>
        <v>63</v>
      </c>
      <c r="F21" s="132" t="s">
        <v>31</v>
      </c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</row>
    <row r="22" spans="1:21" ht="12.75">
      <c r="A22" s="111"/>
      <c r="B22" s="129"/>
      <c r="C22" s="129"/>
      <c r="D22" s="112" t="s">
        <v>9</v>
      </c>
      <c r="E22" s="113" t="s">
        <v>9</v>
      </c>
      <c r="F22" s="129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</row>
    <row r="23" spans="1:21" ht="15" customHeight="1">
      <c r="A23" s="129"/>
      <c r="B23" s="129"/>
      <c r="C23" s="129"/>
      <c r="D23" s="133">
        <f>SUM(D18:D22)</f>
        <v>29.7</v>
      </c>
      <c r="E23" s="134">
        <f>SUM(E18:E22)</f>
        <v>178.2</v>
      </c>
      <c r="F23" s="129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</row>
    <row r="24" spans="1:21" ht="12.7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</row>
    <row r="25" spans="1:21" ht="12.7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</row>
    <row r="26" spans="1:21" ht="12.7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</row>
    <row r="27" spans="1:21" ht="12.7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</row>
    <row r="28" spans="1:21" ht="12.7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</row>
    <row r="29" spans="1:21" ht="12.7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</row>
    <row r="30" spans="1:21" ht="12.7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</row>
    <row r="31" spans="1:21" ht="12.7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</row>
    <row r="32" spans="1:21" ht="12.7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</row>
    <row r="33" spans="1:21" ht="12.7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</row>
    <row r="34" spans="1:21" ht="12.7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</row>
    <row r="35" spans="1:21" ht="12.7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</row>
    <row r="36" spans="1:21" ht="12.7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</row>
    <row r="37" spans="1:21" ht="12.75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</row>
    <row r="38" spans="1:21" ht="12.7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</row>
    <row r="39" spans="1:21" ht="12.75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</row>
    <row r="40" spans="1:21" ht="12.7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</row>
    <row r="41" spans="1:21" ht="12.7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</row>
    <row r="42" spans="1:21" ht="12.75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</row>
    <row r="43" spans="1:21" ht="12.75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</row>
    <row r="44" spans="1:21" ht="12.75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</row>
    <row r="45" spans="1:21" ht="12.7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</row>
    <row r="46" spans="1:21" ht="12.7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</row>
  </sheetData>
  <sheetProtection selectLockedCells="1"/>
  <mergeCells count="5">
    <mergeCell ref="A1:F3"/>
    <mergeCell ref="A10:A11"/>
    <mergeCell ref="A14:A15"/>
    <mergeCell ref="C17:F17"/>
    <mergeCell ref="A17:B17"/>
  </mergeCells>
  <dataValidations count="7">
    <dataValidation errorStyle="information" type="decimal" allowBlank="1" showInputMessage="1" showErrorMessage="1" errorTitle="Over capacity" error="Value exceeds main fuel tank capacity!" sqref="B12">
      <formula1>0</formula1>
      <formula2>115.2</formula2>
    </dataValidation>
    <dataValidation errorStyle="information" type="decimal" allowBlank="1" showInputMessage="1" showErrorMessage="1" errorTitle="Over capacity" error="Value exceed auxilliary fuel tank capacity!" sqref="B13">
      <formula1>0</formula1>
      <formula2>63</formula2>
    </dataValidation>
    <dataValidation type="decimal" allowBlank="1" showInputMessage="1" sqref="B11">
      <formula1>920</formula1>
      <formula2>1370</formula2>
    </dataValidation>
    <dataValidation type="decimal" allowBlank="1" showInputMessage="1" sqref="B15">
      <formula1>920</formula1>
      <formula2>1370</formula2>
    </dataValidation>
    <dataValidation type="custom" allowBlank="1" showInputMessage="1" showErrorMessage="1" sqref="B20:B21">
      <formula1>B20&gt;=0</formula1>
    </dataValidation>
    <dataValidation errorStyle="warning" type="custom" allowBlank="1" showInputMessage="1" showErrorMessage="1" errorTitle="Limits Exceeded" error="Value exceeds weight limitatiions!" sqref="B7 B9">
      <formula1>AND(B6+B7&gt;=0,B6+B7&lt;=240,B7&lt;=50)</formula1>
    </dataValidation>
    <dataValidation errorStyle="warning" type="custom" allowBlank="1" showInputMessage="1" showErrorMessage="1" errorTitle="Limits Exceeded" error="Value exceeds weight limitatiions!" sqref="B6 B8">
      <formula1>AND(B6+B7&gt;=0,B6+B7&lt;=240)</formula1>
    </dataValidation>
  </dataValidations>
  <printOptions/>
  <pageMargins left="0.25" right="0.25" top="0.5" bottom="0.25" header="0.5" footer="0.5"/>
  <pageSetup horizontalDpi="300" verticalDpi="300" orientation="landscape" scale="94" r:id="rId2"/>
  <ignoredErrors>
    <ignoredError sqref="C11 E11 E15 E19:E20" formula="1"/>
    <ignoredError sqref="B1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46"/>
  <sheetViews>
    <sheetView workbookViewId="0" topLeftCell="A1">
      <selection activeCell="E57" sqref="E57"/>
    </sheetView>
  </sheetViews>
  <sheetFormatPr defaultColWidth="9.140625" defaultRowHeight="12.75"/>
  <cols>
    <col min="1" max="9" width="7.00390625" style="0" customWidth="1"/>
    <col min="10" max="10" width="13.28125" style="0" customWidth="1"/>
    <col min="11" max="19" width="6.7109375" style="0" customWidth="1"/>
    <col min="21" max="22" width="9.57421875" style="0" bestFit="1" customWidth="1"/>
  </cols>
  <sheetData>
    <row r="1" spans="1:27" ht="14.25" customHeight="1">
      <c r="A1" s="55"/>
      <c r="B1" s="56"/>
      <c r="C1" s="56"/>
      <c r="D1" s="321" t="s">
        <v>79</v>
      </c>
      <c r="E1" s="322"/>
      <c r="F1" s="322"/>
      <c r="G1" s="322"/>
      <c r="H1" s="322"/>
      <c r="I1" s="322"/>
      <c r="J1" s="55"/>
      <c r="K1" s="59"/>
      <c r="L1" s="2" t="s">
        <v>59</v>
      </c>
      <c r="M1" s="14" t="s">
        <v>108</v>
      </c>
      <c r="N1" s="2" t="s">
        <v>62</v>
      </c>
      <c r="O1" s="2"/>
      <c r="P1" s="2" t="s">
        <v>63</v>
      </c>
      <c r="Q1" s="2"/>
      <c r="R1" s="2" t="s">
        <v>64</v>
      </c>
      <c r="S1" s="1"/>
      <c r="T1" s="40"/>
      <c r="U1" s="40"/>
      <c r="V1" s="40"/>
      <c r="W1" s="40"/>
      <c r="X1" s="40"/>
      <c r="Y1" s="40"/>
      <c r="Z1" s="40"/>
      <c r="AA1" s="40"/>
    </row>
    <row r="2" spans="1:27" ht="15.75" customHeight="1">
      <c r="A2" s="57"/>
      <c r="B2" s="58"/>
      <c r="C2" s="58"/>
      <c r="D2" s="323"/>
      <c r="E2" s="323"/>
      <c r="F2" s="323"/>
      <c r="G2" s="323"/>
      <c r="H2" s="323"/>
      <c r="I2" s="323"/>
      <c r="J2" s="57"/>
      <c r="K2" s="60"/>
      <c r="L2" s="2" t="s">
        <v>58</v>
      </c>
      <c r="M2" s="2"/>
      <c r="N2" s="2" t="s">
        <v>61</v>
      </c>
      <c r="O2" s="2"/>
      <c r="P2" s="2" t="s">
        <v>40</v>
      </c>
      <c r="Q2" s="2"/>
      <c r="R2" s="2" t="s">
        <v>42</v>
      </c>
      <c r="S2" s="1"/>
      <c r="T2" s="40"/>
      <c r="U2" s="40"/>
      <c r="V2" s="40"/>
      <c r="W2" s="40"/>
      <c r="X2" s="40"/>
      <c r="Y2" s="40"/>
      <c r="Z2" s="40"/>
      <c r="AA2" s="40"/>
    </row>
    <row r="3" spans="1:27" ht="17.25" customHeight="1">
      <c r="A3" s="325" t="s">
        <v>80</v>
      </c>
      <c r="B3" s="326"/>
      <c r="C3" s="327"/>
      <c r="D3" s="324"/>
      <c r="E3" s="324"/>
      <c r="F3" s="324"/>
      <c r="G3" s="324"/>
      <c r="H3" s="324"/>
      <c r="I3" s="324"/>
      <c r="J3" s="310" t="s">
        <v>81</v>
      </c>
      <c r="K3" s="61"/>
      <c r="L3" s="3" t="s">
        <v>93</v>
      </c>
      <c r="M3" s="32" t="s">
        <v>94</v>
      </c>
      <c r="N3" s="3" t="s">
        <v>60</v>
      </c>
      <c r="O3" s="25" t="s">
        <v>99</v>
      </c>
      <c r="P3" s="3" t="s">
        <v>97</v>
      </c>
      <c r="Q3" s="25" t="s">
        <v>98</v>
      </c>
      <c r="R3" s="3" t="s">
        <v>65</v>
      </c>
      <c r="S3" s="33">
        <v>10</v>
      </c>
      <c r="T3" s="40"/>
      <c r="U3" s="40"/>
      <c r="V3" s="40"/>
      <c r="W3" s="40"/>
      <c r="X3" s="40"/>
      <c r="Y3" s="40"/>
      <c r="Z3" s="40"/>
      <c r="AA3" s="40"/>
    </row>
    <row r="4" spans="1:27" ht="19.5" customHeight="1">
      <c r="A4" s="282" t="s">
        <v>36</v>
      </c>
      <c r="B4" s="282"/>
      <c r="C4" s="282" t="s">
        <v>67</v>
      </c>
      <c r="D4" s="282"/>
      <c r="E4" s="245" t="s">
        <v>40</v>
      </c>
      <c r="F4" s="247" t="s">
        <v>41</v>
      </c>
      <c r="G4" s="241" t="s">
        <v>46</v>
      </c>
      <c r="H4" s="6" t="s">
        <v>43</v>
      </c>
      <c r="I4" s="13" t="s">
        <v>44</v>
      </c>
      <c r="J4" s="311"/>
      <c r="K4" s="294" t="s">
        <v>47</v>
      </c>
      <c r="L4" s="11" t="s">
        <v>70</v>
      </c>
      <c r="M4" s="11" t="s">
        <v>72</v>
      </c>
      <c r="N4" s="11" t="s">
        <v>48</v>
      </c>
      <c r="O4" s="11" t="s">
        <v>51</v>
      </c>
      <c r="P4" s="6" t="s">
        <v>52</v>
      </c>
      <c r="Q4" s="11" t="s">
        <v>54</v>
      </c>
      <c r="R4" s="11" t="s">
        <v>56</v>
      </c>
      <c r="S4" s="316" t="s">
        <v>92</v>
      </c>
      <c r="T4" s="40"/>
      <c r="U4" s="40"/>
      <c r="V4" s="40"/>
      <c r="W4" s="40"/>
      <c r="X4" s="40"/>
      <c r="Y4" s="40"/>
      <c r="Z4" s="40"/>
      <c r="AA4" s="40"/>
    </row>
    <row r="5" spans="1:27" ht="25.5" customHeight="1">
      <c r="A5" s="7" t="s">
        <v>66</v>
      </c>
      <c r="B5" s="8" t="s">
        <v>37</v>
      </c>
      <c r="C5" s="8" t="s">
        <v>38</v>
      </c>
      <c r="D5" s="8" t="s">
        <v>39</v>
      </c>
      <c r="E5" s="246"/>
      <c r="F5" s="248"/>
      <c r="G5" s="242"/>
      <c r="H5" s="9" t="s">
        <v>68</v>
      </c>
      <c r="I5" s="10" t="s">
        <v>45</v>
      </c>
      <c r="J5" s="5" t="s">
        <v>89</v>
      </c>
      <c r="K5" s="295"/>
      <c r="L5" s="6" t="s">
        <v>71</v>
      </c>
      <c r="M5" s="6" t="s">
        <v>73</v>
      </c>
      <c r="N5" s="11" t="s">
        <v>50</v>
      </c>
      <c r="O5" s="11" t="s">
        <v>49</v>
      </c>
      <c r="P5" s="6" t="s">
        <v>53</v>
      </c>
      <c r="Q5" s="11" t="s">
        <v>55</v>
      </c>
      <c r="R5" s="11" t="s">
        <v>57</v>
      </c>
      <c r="S5" s="317"/>
      <c r="T5" s="40"/>
      <c r="U5" s="40"/>
      <c r="V5" s="40"/>
      <c r="W5" s="40"/>
      <c r="X5" s="40"/>
      <c r="Y5" s="40"/>
      <c r="Z5" s="40"/>
      <c r="AA5" s="40"/>
    </row>
    <row r="6" spans="1:27" ht="17.25" customHeight="1">
      <c r="A6" s="277">
        <v>55</v>
      </c>
      <c r="B6" s="278">
        <v>600</v>
      </c>
      <c r="C6" s="278">
        <v>235</v>
      </c>
      <c r="D6" s="277">
        <v>5</v>
      </c>
      <c r="E6" s="278">
        <v>15</v>
      </c>
      <c r="F6" s="279">
        <f>$Q$3*SQRT((273.16+E6)/(288/(10^((B6+((1-(($O$3*33.8639)/1013.25)^0.190284)*145366.45))/(63691.776-(0.2191*(B6+((1-(($O$3*33.8639)/1013.25)^0.190284)*145366.45))))))))</f>
        <v>73.81973003732016</v>
      </c>
      <c r="G6" s="280">
        <f>ROUND(((180/PI())*(((PI()/180)*A6)+ASIN((D6/F6)*SIN(((PI()/180)*C6)-((PI()/180)*A6)))))-A6,1)</f>
        <v>0</v>
      </c>
      <c r="H6" s="21">
        <f>A6+G6</f>
        <v>55</v>
      </c>
      <c r="I6" s="21">
        <f>IF(H6+H7&lt;0,360+(H6+H7),H6+H7)</f>
        <v>41</v>
      </c>
      <c r="J6" s="36" t="s">
        <v>100</v>
      </c>
      <c r="K6" s="290">
        <f>IF(I6+I7&lt;0,360+(I6+I7),I6+I7)</f>
        <v>42</v>
      </c>
      <c r="L6" s="27">
        <v>3</v>
      </c>
      <c r="M6" s="15">
        <f>ROUND(F6*SQRT(1-(((D6/F6)*SIN(((PI()/180)*C6)-((PI()/180)*A6)))^2)),1)-(D6*COS(((PI()/180)*C6)-((PI()/180)*A6)))</f>
        <v>78.8</v>
      </c>
      <c r="N6" s="26" t="str">
        <f>TEXT(((L6/M6)*60)/86400,"m:ss")</f>
        <v>0:02</v>
      </c>
      <c r="O6" s="18"/>
      <c r="P6" s="15">
        <f>(L6/M6)*$S$3</f>
        <v>0.3807106598984772</v>
      </c>
      <c r="Q6" s="18"/>
      <c r="R6" s="18"/>
      <c r="S6" s="18"/>
      <c r="T6" s="41">
        <f>(L6/M6)*60</f>
        <v>2.284263959390863</v>
      </c>
      <c r="U6" s="42"/>
      <c r="V6" s="43"/>
      <c r="W6" s="40"/>
      <c r="X6" s="40"/>
      <c r="Y6" s="40"/>
      <c r="Z6" s="40"/>
      <c r="AA6" s="40"/>
    </row>
    <row r="7" spans="1:27" ht="17.25" customHeight="1">
      <c r="A7" s="277"/>
      <c r="B7" s="278"/>
      <c r="C7" s="278"/>
      <c r="D7" s="277"/>
      <c r="E7" s="278"/>
      <c r="F7" s="279">
        <f aca="true" t="shared" si="0" ref="F7:F25">$Q$3*SQRT((273.16+F3)/(288/F6))</f>
        <v>610.8314570466948</v>
      </c>
      <c r="G7" s="281">
        <f aca="true" t="shared" si="1" ref="G7:G25">ROUND(((180/PI())*$U$10)-$A$6,1)</f>
        <v>-55</v>
      </c>
      <c r="H7" s="18">
        <v>-14</v>
      </c>
      <c r="I7" s="17">
        <v>1</v>
      </c>
      <c r="J7" s="287" t="s">
        <v>101</v>
      </c>
      <c r="K7" s="290"/>
      <c r="L7" s="15">
        <f>$L$26-L6</f>
        <v>40</v>
      </c>
      <c r="M7" s="18"/>
      <c r="N7" s="37"/>
      <c r="O7" s="18"/>
      <c r="P7" s="15">
        <f>M3-P6</f>
        <v>14.619289340101522</v>
      </c>
      <c r="Q7" s="18"/>
      <c r="R7" s="18"/>
      <c r="S7" s="18"/>
      <c r="T7" s="41"/>
      <c r="U7" s="44"/>
      <c r="V7" s="40"/>
      <c r="W7" s="40"/>
      <c r="X7" s="40"/>
      <c r="Y7" s="40"/>
      <c r="Z7" s="40"/>
      <c r="AA7" s="40"/>
    </row>
    <row r="8" spans="1:27" ht="17.25" customHeight="1">
      <c r="A8" s="283">
        <v>8</v>
      </c>
      <c r="B8" s="284">
        <v>700</v>
      </c>
      <c r="C8" s="284">
        <v>235</v>
      </c>
      <c r="D8" s="283">
        <v>5</v>
      </c>
      <c r="E8" s="284">
        <v>15</v>
      </c>
      <c r="F8" s="285">
        <f>$Q$3*SQRT((273.16+E8)/(288/(10^((B8+((1-(($O$3*33.8639)/1013.25)^0.190284)*145366.45))/(63691.776-(0.2191*(B8+((1-(($O$3*33.8639)/1013.25)^0.190284)*145366.45))))))))</f>
        <v>73.95388814497494</v>
      </c>
      <c r="G8" s="286">
        <f>ROUND(((180/PI())*(((PI()/180)*A8)+ASIN((D8/F8)*SIN(((PI()/180)*C8)-((PI()/180)*A8)))))-A8,1)</f>
        <v>-2.8</v>
      </c>
      <c r="H8" s="22">
        <f>A8+G8</f>
        <v>5.2</v>
      </c>
      <c r="I8" s="22">
        <f>IF(H8+H9&lt;0,360+(H8+H9),H8+H9)</f>
        <v>351.2</v>
      </c>
      <c r="J8" s="288"/>
      <c r="K8" s="286">
        <f>IF(I8+I9&lt;0,360+(I8+I9),I8+I9)</f>
        <v>352.2</v>
      </c>
      <c r="L8" s="28">
        <v>2.5</v>
      </c>
      <c r="M8" s="16">
        <f>ROUND(F8*SQRT(1-(((D8/F8)*SIN(((PI()/180)*C8)-((PI()/180)*A8)))^2)),1)-(D8*COS(((PI()/180)*C8)-((PI()/180)*A8)))</f>
        <v>77.3099918003125</v>
      </c>
      <c r="N8" s="30" t="str">
        <f aca="true" t="shared" si="2" ref="N8:N24">TEXT(((L8/M8)*60)/86400,"m:ss")</f>
        <v>0:02</v>
      </c>
      <c r="O8" s="20"/>
      <c r="P8" s="29">
        <f>(L8/M8)*$S$3</f>
        <v>0.3233734659366365</v>
      </c>
      <c r="Q8" s="20"/>
      <c r="R8" s="20"/>
      <c r="S8" s="20"/>
      <c r="T8" s="41">
        <f aca="true" t="shared" si="3" ref="T8:T24">(L8/M8)*60</f>
        <v>1.9402407956198189</v>
      </c>
      <c r="U8" s="40"/>
      <c r="V8" s="40"/>
      <c r="W8" s="40"/>
      <c r="X8" s="40"/>
      <c r="Y8" s="40"/>
      <c r="Z8" s="40"/>
      <c r="AA8" s="40"/>
    </row>
    <row r="9" spans="1:27" ht="17.25" customHeight="1">
      <c r="A9" s="283"/>
      <c r="B9" s="284"/>
      <c r="C9" s="284"/>
      <c r="D9" s="283"/>
      <c r="E9" s="284"/>
      <c r="F9" s="285">
        <f t="shared" si="0"/>
        <v>611.3862598993667</v>
      </c>
      <c r="G9" s="286">
        <f t="shared" si="1"/>
        <v>-55</v>
      </c>
      <c r="H9" s="20">
        <v>-14</v>
      </c>
      <c r="I9" s="19">
        <v>1</v>
      </c>
      <c r="J9" s="289" t="s">
        <v>102</v>
      </c>
      <c r="K9" s="286"/>
      <c r="L9" s="16">
        <f>L7-L8</f>
        <v>37.5</v>
      </c>
      <c r="M9" s="20"/>
      <c r="N9" s="38"/>
      <c r="O9" s="20"/>
      <c r="P9" s="16">
        <f>P7-P8</f>
        <v>14.295915874164885</v>
      </c>
      <c r="Q9" s="20"/>
      <c r="R9" s="20"/>
      <c r="S9" s="20"/>
      <c r="T9" s="41"/>
      <c r="U9" s="40"/>
      <c r="V9" s="40"/>
      <c r="W9" s="40"/>
      <c r="X9" s="40"/>
      <c r="Y9" s="40"/>
      <c r="Z9" s="40"/>
      <c r="AA9" s="40"/>
    </row>
    <row r="10" spans="1:27" ht="17.25" customHeight="1">
      <c r="A10" s="277">
        <v>90</v>
      </c>
      <c r="B10" s="278">
        <v>700</v>
      </c>
      <c r="C10" s="278">
        <v>235</v>
      </c>
      <c r="D10" s="277">
        <v>5</v>
      </c>
      <c r="E10" s="278">
        <v>15</v>
      </c>
      <c r="F10" s="279">
        <f>$Q$3*SQRT((273.16+E10)/(288/(10^((B10+((1-(($O$3*33.8639)/1013.25)^0.190284)*145366.45))/(63691.776-(0.2191*(B10+((1-(($O$3*33.8639)/1013.25)^0.190284)*145366.45))))))))</f>
        <v>73.95388814497494</v>
      </c>
      <c r="G10" s="290">
        <f>ROUND(((180/PI())*(((PI()/180)*A10)+ASIN((D10/F10)*SIN(((PI()/180)*C10)-((PI()/180)*A10)))))-A10,1)</f>
        <v>2.2</v>
      </c>
      <c r="H10" s="21">
        <f>A10+G10</f>
        <v>92.2</v>
      </c>
      <c r="I10" s="21">
        <f>IF(H10+H11&lt;0,360+(H10+H11),H10+H11)</f>
        <v>78.2</v>
      </c>
      <c r="J10" s="289"/>
      <c r="K10" s="290">
        <f>IF(I10+I11&lt;0,360+(I10+I11),I10+I11)</f>
        <v>79.2</v>
      </c>
      <c r="L10" s="27">
        <v>4.5</v>
      </c>
      <c r="M10" s="15">
        <f>ROUND(F10*SQRT(1-(((D10/F10)*SIN(((PI()/180)*C10)-((PI()/180)*A10)))^2)),1)-(D10*COS(((PI()/180)*C10)-((PI()/180)*A10)))</f>
        <v>77.99576022144497</v>
      </c>
      <c r="N10" s="26" t="str">
        <f t="shared" si="2"/>
        <v>0:03</v>
      </c>
      <c r="O10" s="18"/>
      <c r="P10" s="15">
        <f>(L10/M10)*$S$3</f>
        <v>0.5769544379365794</v>
      </c>
      <c r="Q10" s="18"/>
      <c r="R10" s="18"/>
      <c r="S10" s="18"/>
      <c r="T10" s="41">
        <f t="shared" si="3"/>
        <v>3.4617266276194765</v>
      </c>
      <c r="U10" s="40"/>
      <c r="V10" s="40"/>
      <c r="W10" s="40"/>
      <c r="X10" s="40"/>
      <c r="Y10" s="40"/>
      <c r="Z10" s="40"/>
      <c r="AA10" s="40"/>
    </row>
    <row r="11" spans="1:27" ht="17.25" customHeight="1">
      <c r="A11" s="277"/>
      <c r="B11" s="278"/>
      <c r="C11" s="278"/>
      <c r="D11" s="277"/>
      <c r="E11" s="278"/>
      <c r="F11" s="279">
        <f t="shared" si="0"/>
        <v>1099.844167991535</v>
      </c>
      <c r="G11" s="290">
        <f t="shared" si="1"/>
        <v>-55</v>
      </c>
      <c r="H11" s="18">
        <v>-14</v>
      </c>
      <c r="I11" s="17">
        <v>1</v>
      </c>
      <c r="J11" s="289" t="s">
        <v>103</v>
      </c>
      <c r="K11" s="290"/>
      <c r="L11" s="15">
        <f>L9-L10</f>
        <v>33</v>
      </c>
      <c r="M11" s="18"/>
      <c r="N11" s="37"/>
      <c r="O11" s="18"/>
      <c r="P11" s="15">
        <f>P9-P10</f>
        <v>13.718961436228305</v>
      </c>
      <c r="Q11" s="18"/>
      <c r="R11" s="18"/>
      <c r="S11" s="18"/>
      <c r="T11" s="41"/>
      <c r="U11" s="40"/>
      <c r="V11" s="40"/>
      <c r="W11" s="40"/>
      <c r="X11" s="40"/>
      <c r="Y11" s="40"/>
      <c r="Z11" s="40"/>
      <c r="AA11" s="40"/>
    </row>
    <row r="12" spans="1:27" ht="17.25" customHeight="1">
      <c r="A12" s="283">
        <v>90</v>
      </c>
      <c r="B12" s="284">
        <v>700</v>
      </c>
      <c r="C12" s="284">
        <v>235</v>
      </c>
      <c r="D12" s="283">
        <v>4</v>
      </c>
      <c r="E12" s="284">
        <v>15</v>
      </c>
      <c r="F12" s="285">
        <f>$Q$3*SQRT((273.16+E12)/(288/(10^((B12+((1-(($O$3*33.8639)/1013.25)^0.190284)*145366.45))/(63691.776-(0.2191*(B12+((1-(($O$3*33.8639)/1013.25)^0.190284)*145366.45))))))))</f>
        <v>73.95388814497494</v>
      </c>
      <c r="G12" s="286">
        <f>ROUND(((180/PI())*(((PI()/180)*A12)+ASIN((D12/F12)*SIN(((PI()/180)*C12)-((PI()/180)*A12)))))-A12,1)</f>
        <v>1.8</v>
      </c>
      <c r="H12" s="22">
        <f>A12+G12</f>
        <v>91.8</v>
      </c>
      <c r="I12" s="22">
        <f>IF(H12+H13&lt;0,360+(H12+H13),H12+H13)</f>
        <v>77.8</v>
      </c>
      <c r="J12" s="289"/>
      <c r="K12" s="286">
        <f>IF(I12+I13&lt;0,360+(I12+I13),I12+I13)</f>
        <v>78.8</v>
      </c>
      <c r="L12" s="28">
        <v>4.5</v>
      </c>
      <c r="M12" s="16">
        <f>ROUND(F12*SQRT(1-(((D12/F12)*SIN(((PI()/180)*C12)-((PI()/180)*A12)))^2)),1)-(D12*COS(((PI()/180)*C12)-((PI()/180)*A12)))</f>
        <v>77.17660817715597</v>
      </c>
      <c r="N12" s="30" t="str">
        <f t="shared" si="2"/>
        <v>0:03</v>
      </c>
      <c r="O12" s="20"/>
      <c r="P12" s="29">
        <f>(L12/M12)*$S$3</f>
        <v>0.583078228790571</v>
      </c>
      <c r="Q12" s="20"/>
      <c r="R12" s="20"/>
      <c r="S12" s="20"/>
      <c r="T12" s="41">
        <f t="shared" si="3"/>
        <v>3.498469372743426</v>
      </c>
      <c r="U12" s="40"/>
      <c r="V12" s="40"/>
      <c r="W12" s="40"/>
      <c r="X12" s="40"/>
      <c r="Y12" s="40"/>
      <c r="Z12" s="40"/>
      <c r="AA12" s="40"/>
    </row>
    <row r="13" spans="1:27" ht="17.25" customHeight="1">
      <c r="A13" s="283"/>
      <c r="B13" s="284"/>
      <c r="C13" s="284"/>
      <c r="D13" s="283"/>
      <c r="E13" s="284"/>
      <c r="F13" s="285">
        <f t="shared" si="0"/>
        <v>1100.1892510607843</v>
      </c>
      <c r="G13" s="286">
        <f t="shared" si="1"/>
        <v>-55</v>
      </c>
      <c r="H13" s="20">
        <v>-14</v>
      </c>
      <c r="I13" s="19">
        <v>1</v>
      </c>
      <c r="J13" s="289" t="s">
        <v>104</v>
      </c>
      <c r="K13" s="286"/>
      <c r="L13" s="16">
        <f>L11-L12</f>
        <v>28.5</v>
      </c>
      <c r="M13" s="20"/>
      <c r="N13" s="38"/>
      <c r="O13" s="20"/>
      <c r="P13" s="16">
        <f>P11-P12</f>
        <v>13.135883207437734</v>
      </c>
      <c r="Q13" s="20"/>
      <c r="R13" s="20"/>
      <c r="S13" s="20"/>
      <c r="T13" s="41"/>
      <c r="U13" s="40"/>
      <c r="V13" s="40"/>
      <c r="W13" s="40"/>
      <c r="X13" s="40"/>
      <c r="Y13" s="40"/>
      <c r="Z13" s="40"/>
      <c r="AA13" s="40"/>
    </row>
    <row r="14" spans="1:27" ht="17.25" customHeight="1">
      <c r="A14" s="277">
        <v>0</v>
      </c>
      <c r="B14" s="278">
        <v>1000</v>
      </c>
      <c r="C14" s="278">
        <v>235</v>
      </c>
      <c r="D14" s="277">
        <v>4</v>
      </c>
      <c r="E14" s="278">
        <v>15</v>
      </c>
      <c r="F14" s="279">
        <f>$Q$3*SQRT((273.16+E14)/(288/(10^((B14+((1-(($O$3*33.8639)/1013.25)^0.190284)*145366.45))/(63691.776-(0.2191*(B14+((1-(($O$3*33.8639)/1013.25)^0.190284)*145366.45))))))))</f>
        <v>74.35838639860935</v>
      </c>
      <c r="G14" s="290">
        <f>ROUND(((180/PI())*(((PI()/180)*A14)+ASIN((D14/F14)*SIN(((PI()/180)*C14)-((PI()/180)*A14)))))-A14,1)</f>
        <v>-2.5</v>
      </c>
      <c r="H14" s="21">
        <f>A14+G14</f>
        <v>-2.5</v>
      </c>
      <c r="I14" s="21">
        <f>IF(H14+H15&lt;0,360+(H14+H15),H14+H15)</f>
        <v>343.5</v>
      </c>
      <c r="J14" s="289"/>
      <c r="K14" s="290">
        <f>IF(I14+I15&lt;0,360+(I14+I15),I14+I15)</f>
        <v>344.5</v>
      </c>
      <c r="L14" s="27">
        <v>2.5</v>
      </c>
      <c r="M14" s="15">
        <f>ROUND(F14*SQRT(1-(((D14/F14)*SIN(((PI()/180)*C14)-((PI()/180)*A14)))^2)),1)-(D14*COS(((PI()/180)*C14)-((PI()/180)*A14)))</f>
        <v>76.59430574540418</v>
      </c>
      <c r="N14" s="26" t="str">
        <f t="shared" si="2"/>
        <v>0:02</v>
      </c>
      <c r="O14" s="18"/>
      <c r="P14" s="15">
        <f>(L14/M14)*$S$3</f>
        <v>0.3263950205789293</v>
      </c>
      <c r="Q14" s="18"/>
      <c r="R14" s="18"/>
      <c r="S14" s="18"/>
      <c r="T14" s="41">
        <f t="shared" si="3"/>
        <v>1.9583701234735758</v>
      </c>
      <c r="U14" s="45"/>
      <c r="V14" s="40"/>
      <c r="W14" s="40"/>
      <c r="X14" s="40"/>
      <c r="Y14" s="40"/>
      <c r="Z14" s="40"/>
      <c r="AA14" s="40"/>
    </row>
    <row r="15" spans="1:27" ht="17.25" customHeight="1">
      <c r="A15" s="277"/>
      <c r="B15" s="278"/>
      <c r="C15" s="278"/>
      <c r="D15" s="277"/>
      <c r="E15" s="278"/>
      <c r="F15" s="279">
        <f t="shared" si="0"/>
        <v>1374.4454960777534</v>
      </c>
      <c r="G15" s="290">
        <f t="shared" si="1"/>
        <v>-55</v>
      </c>
      <c r="H15" s="18">
        <v>-14</v>
      </c>
      <c r="I15" s="17">
        <v>1</v>
      </c>
      <c r="J15" s="291" t="s">
        <v>105</v>
      </c>
      <c r="K15" s="290"/>
      <c r="L15" s="15">
        <f>L13-L14</f>
        <v>26</v>
      </c>
      <c r="M15" s="18"/>
      <c r="N15" s="37"/>
      <c r="O15" s="18"/>
      <c r="P15" s="15">
        <f>P13-P14</f>
        <v>12.809488186858806</v>
      </c>
      <c r="Q15" s="18"/>
      <c r="R15" s="18"/>
      <c r="S15" s="18"/>
      <c r="T15" s="41"/>
      <c r="U15" s="46"/>
      <c r="V15" s="40"/>
      <c r="W15" s="40"/>
      <c r="X15" s="40"/>
      <c r="Y15" s="40"/>
      <c r="Z15" s="40"/>
      <c r="AA15" s="40"/>
    </row>
    <row r="16" spans="1:27" ht="17.25" customHeight="1">
      <c r="A16" s="283">
        <v>90</v>
      </c>
      <c r="B16" s="284">
        <v>1000</v>
      </c>
      <c r="C16" s="284">
        <v>180</v>
      </c>
      <c r="D16" s="283">
        <v>4</v>
      </c>
      <c r="E16" s="284">
        <v>15</v>
      </c>
      <c r="F16" s="285">
        <f>$Q$3*SQRT((273.16+E16)/(288/(10^((B16+((1-(($O$3*33.8639)/1013.25)^0.190284)*145366.45))/(63691.776-(0.2191*(B16+((1-(($O$3*33.8639)/1013.25)^0.190284)*145366.45))))))))</f>
        <v>74.35838639860935</v>
      </c>
      <c r="G16" s="286">
        <f>ROUND(((180/PI())*(((PI()/180)*A16)+ASIN((D16/F16)*SIN(((PI()/180)*C16)-((PI()/180)*A16)))))-A16,1)</f>
        <v>3.1</v>
      </c>
      <c r="H16" s="22">
        <f>A16+G16</f>
        <v>93.1</v>
      </c>
      <c r="I16" s="22">
        <f>IF(H16+H17&lt;0,360+(H16+H17),H16+H17)</f>
        <v>79.1</v>
      </c>
      <c r="J16" s="289"/>
      <c r="K16" s="286">
        <f>IF(I16+I17&lt;0,360+(I16+I17),I16+I17)</f>
        <v>80.1</v>
      </c>
      <c r="L16" s="28">
        <v>11</v>
      </c>
      <c r="M16" s="16">
        <f>ROUND(F16*SQRT(1-(((D16/F16)*SIN(((PI()/180)*C16)-((PI()/180)*A16)))^2)),1)-(D16*COS(((PI()/180)*C16)-((PI()/180)*A16)))</f>
        <v>74.3</v>
      </c>
      <c r="N16" s="30" t="str">
        <f t="shared" si="2"/>
        <v>0:09</v>
      </c>
      <c r="O16" s="20"/>
      <c r="P16" s="29">
        <f>(L16/M16)*$S$3</f>
        <v>1.480484522207268</v>
      </c>
      <c r="Q16" s="20"/>
      <c r="R16" s="20"/>
      <c r="S16" s="20"/>
      <c r="T16" s="41">
        <f t="shared" si="3"/>
        <v>8.882907133243608</v>
      </c>
      <c r="U16" s="47"/>
      <c r="V16" s="40"/>
      <c r="W16" s="40"/>
      <c r="X16" s="40"/>
      <c r="Y16" s="40"/>
      <c r="Z16" s="40"/>
      <c r="AA16" s="40"/>
    </row>
    <row r="17" spans="1:27" ht="17.25" customHeight="1">
      <c r="A17" s="283"/>
      <c r="B17" s="284"/>
      <c r="C17" s="284"/>
      <c r="D17" s="283"/>
      <c r="E17" s="284"/>
      <c r="F17" s="285">
        <f t="shared" si="0"/>
        <v>1374.6182078885656</v>
      </c>
      <c r="G17" s="286">
        <f t="shared" si="1"/>
        <v>-55</v>
      </c>
      <c r="H17" s="20">
        <v>-14</v>
      </c>
      <c r="I17" s="19">
        <v>1</v>
      </c>
      <c r="J17" s="289" t="s">
        <v>106</v>
      </c>
      <c r="K17" s="286"/>
      <c r="L17" s="16">
        <f>L15-L16</f>
        <v>15</v>
      </c>
      <c r="M17" s="20"/>
      <c r="N17" s="38"/>
      <c r="O17" s="20"/>
      <c r="P17" s="16">
        <f>P15-P16</f>
        <v>11.329003664651538</v>
      </c>
      <c r="Q17" s="20"/>
      <c r="R17" s="20"/>
      <c r="S17" s="20"/>
      <c r="T17" s="41"/>
      <c r="U17" s="48"/>
      <c r="V17" s="40"/>
      <c r="W17" s="40"/>
      <c r="X17" s="40"/>
      <c r="Y17" s="40"/>
      <c r="Z17" s="40"/>
      <c r="AA17" s="40"/>
    </row>
    <row r="18" spans="1:27" ht="17.25" customHeight="1">
      <c r="A18" s="277">
        <v>125</v>
      </c>
      <c r="B18" s="278">
        <v>1000</v>
      </c>
      <c r="C18" s="278">
        <v>180</v>
      </c>
      <c r="D18" s="277">
        <v>4</v>
      </c>
      <c r="E18" s="278">
        <v>15</v>
      </c>
      <c r="F18" s="279">
        <f>$Q$3*SQRT((273.16+E18)/(288/(10^((B18+((1-(($O$3*33.8639)/1013.25)^0.190284)*145366.45))/(63691.776-(0.2191*(B18+((1-(($O$3*33.8639)/1013.25)^0.190284)*145366.45))))))))</f>
        <v>74.35838639860935</v>
      </c>
      <c r="G18" s="290">
        <f>ROUND(((180/PI())*(((PI()/180)*A18)+ASIN((D18/F18)*SIN(((PI()/180)*C18)-((PI()/180)*A18)))))-A18,1)</f>
        <v>2.5</v>
      </c>
      <c r="H18" s="21">
        <f>A18+G18</f>
        <v>127.5</v>
      </c>
      <c r="I18" s="21">
        <f>IF(H18+H19&lt;0,360+(H18+H19),H18+H19)</f>
        <v>113.5</v>
      </c>
      <c r="J18" s="289"/>
      <c r="K18" s="290">
        <f>IF(I18+I19&lt;0,360+(I18+I19),I18+I19)</f>
        <v>114.5</v>
      </c>
      <c r="L18" s="27">
        <v>6</v>
      </c>
      <c r="M18" s="15">
        <f>ROUND(F18*SQRT(1-(((D18/F18)*SIN(((PI()/180)*C18)-((PI()/180)*A18)))^2)),1)-(D18*COS(((PI()/180)*C18)-((PI()/180)*A18)))</f>
        <v>72.00569425459581</v>
      </c>
      <c r="N18" s="26" t="str">
        <f t="shared" si="2"/>
        <v>0:05</v>
      </c>
      <c r="O18" s="18"/>
      <c r="P18" s="15">
        <f>(L18/M18)*$S$3</f>
        <v>0.83326743282071</v>
      </c>
      <c r="Q18" s="18"/>
      <c r="R18" s="18"/>
      <c r="S18" s="18"/>
      <c r="T18" s="41">
        <f t="shared" si="3"/>
        <v>4.99960459692426</v>
      </c>
      <c r="U18" s="49"/>
      <c r="V18" s="40"/>
      <c r="W18" s="40"/>
      <c r="X18" s="40"/>
      <c r="Y18" s="40"/>
      <c r="Z18" s="40"/>
      <c r="AA18" s="40"/>
    </row>
    <row r="19" spans="1:27" ht="17.25" customHeight="1">
      <c r="A19" s="277"/>
      <c r="B19" s="278"/>
      <c r="C19" s="278"/>
      <c r="D19" s="277"/>
      <c r="E19" s="278"/>
      <c r="F19" s="279">
        <f t="shared" si="0"/>
        <v>1505.6298304650636</v>
      </c>
      <c r="G19" s="290">
        <f t="shared" si="1"/>
        <v>-55</v>
      </c>
      <c r="H19" s="18">
        <v>-14</v>
      </c>
      <c r="I19" s="17">
        <v>1</v>
      </c>
      <c r="J19" s="289" t="s">
        <v>107</v>
      </c>
      <c r="K19" s="290"/>
      <c r="L19" s="15">
        <f>L17-L18</f>
        <v>9</v>
      </c>
      <c r="M19" s="18"/>
      <c r="N19" s="37"/>
      <c r="O19" s="18"/>
      <c r="P19" s="15">
        <f>P17-P18</f>
        <v>10.495736231830827</v>
      </c>
      <c r="Q19" s="18"/>
      <c r="R19" s="18"/>
      <c r="S19" s="18"/>
      <c r="T19" s="41"/>
      <c r="U19" s="50"/>
      <c r="V19" s="40"/>
      <c r="W19" s="40"/>
      <c r="X19" s="40"/>
      <c r="Y19" s="40"/>
      <c r="Z19" s="40"/>
      <c r="AA19" s="40"/>
    </row>
    <row r="20" spans="1:27" ht="17.25" customHeight="1">
      <c r="A20" s="283">
        <v>82</v>
      </c>
      <c r="B20" s="284">
        <v>1300</v>
      </c>
      <c r="C20" s="284">
        <v>235</v>
      </c>
      <c r="D20" s="283">
        <v>4</v>
      </c>
      <c r="E20" s="284">
        <v>15</v>
      </c>
      <c r="F20" s="285">
        <f>$Q$3*SQRT((273.16+E20)/(288/(10^((B20+((1-(($O$3*33.8639)/1013.25)^0.190284)*145366.45))/(63691.776-(0.2191*(B20+((1-(($O$3*33.8639)/1013.25)^0.190284)*145366.45))))))))</f>
        <v>74.76594262914288</v>
      </c>
      <c r="G20" s="286">
        <f>ROUND(((180/PI())*(((PI()/180)*A20)+ASIN((D20/F20)*SIN(((PI()/180)*C20)-((PI()/180)*A20)))))-A20,1)</f>
        <v>1.4</v>
      </c>
      <c r="H20" s="22">
        <f>A20+G20</f>
        <v>83.4</v>
      </c>
      <c r="I20" s="22">
        <f>IF(H20+H21&lt;0,360+(H20+H21),H20+H21)</f>
        <v>69.4</v>
      </c>
      <c r="J20" s="289"/>
      <c r="K20" s="286">
        <f>IF(I20+I21&lt;0,360+(I20+I21),I20+I21)</f>
        <v>70.4</v>
      </c>
      <c r="L20" s="28">
        <v>3</v>
      </c>
      <c r="M20" s="16">
        <f>ROUND(F20*SQRT(1-(((D20/F20)*SIN(((PI()/180)*C20)-((PI()/180)*A20)))^2)),1)-(D20*COS(((PI()/180)*C20)-((PI()/180)*A20)))</f>
        <v>78.26402609675347</v>
      </c>
      <c r="N20" s="30" t="str">
        <f t="shared" si="2"/>
        <v>0:02</v>
      </c>
      <c r="O20" s="20"/>
      <c r="P20" s="29">
        <f>(L20/M20)*$S$3</f>
        <v>0.38331787279781215</v>
      </c>
      <c r="Q20" s="20"/>
      <c r="R20" s="20"/>
      <c r="S20" s="20"/>
      <c r="T20" s="41">
        <f t="shared" si="3"/>
        <v>2.299907236786873</v>
      </c>
      <c r="U20" s="48"/>
      <c r="V20" s="40"/>
      <c r="W20" s="40"/>
      <c r="X20" s="40"/>
      <c r="Y20" s="40"/>
      <c r="Z20" s="40"/>
      <c r="AA20" s="40"/>
    </row>
    <row r="21" spans="1:27" ht="17.25" customHeight="1">
      <c r="A21" s="283"/>
      <c r="B21" s="284"/>
      <c r="C21" s="284"/>
      <c r="D21" s="283"/>
      <c r="E21" s="284"/>
      <c r="F21" s="285">
        <f t="shared" si="0"/>
        <v>1509.8294779399464</v>
      </c>
      <c r="G21" s="286">
        <f t="shared" si="1"/>
        <v>-55</v>
      </c>
      <c r="H21" s="20">
        <v>-14</v>
      </c>
      <c r="I21" s="19">
        <v>1</v>
      </c>
      <c r="J21" s="291" t="s">
        <v>110</v>
      </c>
      <c r="K21" s="286"/>
      <c r="L21" s="16">
        <f>L19-L20</f>
        <v>6</v>
      </c>
      <c r="M21" s="20"/>
      <c r="N21" s="38"/>
      <c r="O21" s="20"/>
      <c r="P21" s="16">
        <f>P19-P20</f>
        <v>10.112418359033015</v>
      </c>
      <c r="Q21" s="20"/>
      <c r="R21" s="20"/>
      <c r="S21" s="20"/>
      <c r="T21" s="41"/>
      <c r="U21" s="51"/>
      <c r="V21" s="40"/>
      <c r="W21" s="40"/>
      <c r="X21" s="40"/>
      <c r="Y21" s="40"/>
      <c r="Z21" s="40"/>
      <c r="AA21" s="40"/>
    </row>
    <row r="22" spans="1:27" ht="17.25" customHeight="1">
      <c r="A22" s="277">
        <v>70</v>
      </c>
      <c r="B22" s="278">
        <v>1300</v>
      </c>
      <c r="C22" s="278">
        <v>235</v>
      </c>
      <c r="D22" s="277">
        <v>5</v>
      </c>
      <c r="E22" s="278">
        <v>14</v>
      </c>
      <c r="F22" s="279">
        <f>$Q$3*SQRT((273.16+E22)/(288/(10^((B22+((1-(($O$3*33.8639)/1013.25)^0.190284)*145366.45))/(63691.776-(0.2191*(B22+((1-(($O$3*33.8639)/1013.25)^0.190284)*145366.45))))))))</f>
        <v>74.63609997162644</v>
      </c>
      <c r="G22" s="290">
        <f>ROUND(((180/PI())*(((PI()/180)*A22)+ASIN((D22/F22)*SIN(((PI()/180)*C22)-((PI()/180)*A22)))))-A22,1)</f>
        <v>1</v>
      </c>
      <c r="H22" s="21">
        <f>A22+G22</f>
        <v>71</v>
      </c>
      <c r="I22" s="21">
        <f>IF(H22+H23&lt;0,360+(H22+H23),H22+H23)</f>
        <v>57</v>
      </c>
      <c r="J22" s="289"/>
      <c r="K22" s="290">
        <f>IF(I22+I23&lt;0,360+(I22+I23),I22+I23)</f>
        <v>58</v>
      </c>
      <c r="L22" s="27">
        <v>6</v>
      </c>
      <c r="M22" s="15">
        <f>ROUND(F22*SQRT(1-(((D22/F22)*SIN(((PI()/180)*C22)-((PI()/180)*A22)))^2)),1)-(D22*COS(((PI()/180)*C22)-((PI()/180)*A22)))</f>
        <v>79.42962913144534</v>
      </c>
      <c r="N22" s="26" t="str">
        <f t="shared" si="2"/>
        <v>0:05</v>
      </c>
      <c r="O22" s="18"/>
      <c r="P22" s="15">
        <f>(L22/M22)*$S$3</f>
        <v>0.7553856244337749</v>
      </c>
      <c r="Q22" s="18"/>
      <c r="R22" s="18"/>
      <c r="S22" s="18"/>
      <c r="T22" s="41">
        <f t="shared" si="3"/>
        <v>4.532313746602649</v>
      </c>
      <c r="U22" s="52"/>
      <c r="V22" s="40"/>
      <c r="W22" s="40"/>
      <c r="X22" s="40"/>
      <c r="Y22" s="40"/>
      <c r="Z22" s="40"/>
      <c r="AA22" s="40"/>
    </row>
    <row r="23" spans="1:27" ht="17.25" customHeight="1">
      <c r="A23" s="277"/>
      <c r="B23" s="278"/>
      <c r="C23" s="278"/>
      <c r="D23" s="277"/>
      <c r="E23" s="278"/>
      <c r="F23" s="279">
        <f t="shared" si="0"/>
        <v>1567.340673823822</v>
      </c>
      <c r="G23" s="290">
        <f t="shared" si="1"/>
        <v>-55</v>
      </c>
      <c r="H23" s="18">
        <v>-14</v>
      </c>
      <c r="I23" s="17">
        <v>1</v>
      </c>
      <c r="J23" s="289" t="s">
        <v>109</v>
      </c>
      <c r="K23" s="290"/>
      <c r="L23" s="15">
        <f>L21-L22</f>
        <v>0</v>
      </c>
      <c r="M23" s="18"/>
      <c r="N23" s="37"/>
      <c r="O23" s="18"/>
      <c r="P23" s="15">
        <f>P21-P22</f>
        <v>9.35703273459924</v>
      </c>
      <c r="Q23" s="18"/>
      <c r="R23" s="18"/>
      <c r="S23" s="18"/>
      <c r="T23" s="41"/>
      <c r="U23" s="40"/>
      <c r="V23" s="40"/>
      <c r="W23" s="40"/>
      <c r="X23" s="40"/>
      <c r="Y23" s="40"/>
      <c r="Z23" s="40"/>
      <c r="AA23" s="40"/>
    </row>
    <row r="24" spans="1:27" ht="17.25" customHeight="1">
      <c r="A24" s="283"/>
      <c r="B24" s="284"/>
      <c r="C24" s="284"/>
      <c r="D24" s="283"/>
      <c r="E24" s="284"/>
      <c r="F24" s="285">
        <f>$Q$3*SQRT((273.16+E24)/(288/(10^((B24+((1-(($O$3*33.8639)/1013.25)^0.190284)*145366.45))/(63691.776-(0.2191*(B24+((1-(($O$3*33.8639)/1013.25)^0.190284)*145366.45))))))))</f>
        <v>71.09584058309568</v>
      </c>
      <c r="G24" s="286">
        <f>ROUND(((180/PI())*(((PI()/180)*A24)+ASIN((D24/F24)*SIN(((PI()/180)*C24)-((PI()/180)*A24)))))-A24,1)</f>
        <v>0</v>
      </c>
      <c r="H24" s="22">
        <f>A24+G24</f>
        <v>0</v>
      </c>
      <c r="I24" s="22">
        <f>IF(H24+H25&lt;0,360+(H24+H25),H24+H25)</f>
        <v>0</v>
      </c>
      <c r="J24" s="287"/>
      <c r="K24" s="292">
        <f>IF(I24+I25&lt;0,360+(I24+I25),I24+I25)</f>
        <v>0</v>
      </c>
      <c r="L24" s="28"/>
      <c r="M24" s="24">
        <f>ROUND(F24*SQRT(1-(((D24/F24)*SIN(((PI()/180)*C24)-((PI()/180)*A24)))^2)),1)-(D24*COS(((PI()/180)*C24)-((PI()/180)*A24)))</f>
        <v>71.1</v>
      </c>
      <c r="N24" s="30" t="str">
        <f t="shared" si="2"/>
        <v>0:00</v>
      </c>
      <c r="O24" s="20"/>
      <c r="P24" s="29">
        <f>(L24/M24)*$S$3</f>
        <v>0</v>
      </c>
      <c r="Q24" s="20"/>
      <c r="R24" s="20"/>
      <c r="S24" s="20"/>
      <c r="T24" s="41">
        <f t="shared" si="3"/>
        <v>0</v>
      </c>
      <c r="U24" s="40"/>
      <c r="V24" s="40"/>
      <c r="W24" s="40"/>
      <c r="X24" s="40"/>
      <c r="Y24" s="40"/>
      <c r="Z24" s="40"/>
      <c r="AA24" s="40"/>
    </row>
    <row r="25" spans="1:27" ht="17.25" customHeight="1">
      <c r="A25" s="283"/>
      <c r="B25" s="284"/>
      <c r="C25" s="284"/>
      <c r="D25" s="283"/>
      <c r="E25" s="284"/>
      <c r="F25" s="285">
        <f t="shared" si="0"/>
        <v>1531.521517951465</v>
      </c>
      <c r="G25" s="286">
        <f t="shared" si="1"/>
        <v>-55</v>
      </c>
      <c r="H25" s="20"/>
      <c r="I25" s="23"/>
      <c r="J25" s="62"/>
      <c r="K25" s="293"/>
      <c r="L25" s="16">
        <f>L23-L24</f>
        <v>0</v>
      </c>
      <c r="M25" s="20"/>
      <c r="N25" s="38"/>
      <c r="O25" s="20"/>
      <c r="P25" s="31">
        <f>P23-P24</f>
        <v>9.35703273459924</v>
      </c>
      <c r="Q25" s="20"/>
      <c r="R25" s="20"/>
      <c r="S25" s="20"/>
      <c r="T25" s="41"/>
      <c r="U25" s="40"/>
      <c r="V25" s="53"/>
      <c r="W25" s="40"/>
      <c r="X25" s="40"/>
      <c r="Y25" s="40"/>
      <c r="Z25" s="40"/>
      <c r="AA25" s="40"/>
    </row>
    <row r="26" spans="1:27" ht="17.25" customHeight="1">
      <c r="A26" s="318" t="s">
        <v>69</v>
      </c>
      <c r="B26" s="312"/>
      <c r="C26" s="312"/>
      <c r="D26" s="312"/>
      <c r="E26" s="312"/>
      <c r="F26" s="312"/>
      <c r="G26" s="312"/>
      <c r="H26" s="312"/>
      <c r="I26" s="313"/>
      <c r="J26" s="12" t="s">
        <v>90</v>
      </c>
      <c r="K26" s="4" t="s">
        <v>91</v>
      </c>
      <c r="L26" s="34">
        <f>L6+L8+L10+L12+L14+L16+L18+L20+L22+L24</f>
        <v>43</v>
      </c>
      <c r="M26" s="1"/>
      <c r="N26" s="35" t="str">
        <f>TEXT(SUM($T$6:$T$25)/86400,"m:ss")</f>
        <v>0:34</v>
      </c>
      <c r="O26" s="20"/>
      <c r="P26" s="34">
        <f>P6+P8+P10+P12+P14+P16+P18+P20+P22+P24</f>
        <v>5.642967265400758</v>
      </c>
      <c r="Q26" s="20"/>
      <c r="R26" s="20"/>
      <c r="S26" s="39"/>
      <c r="T26" s="41" t="str">
        <f>TEXT(SUM($T$6:$T$25)/86400,"m:ss")</f>
        <v>0:34</v>
      </c>
      <c r="U26" s="40"/>
      <c r="V26" s="40"/>
      <c r="W26" s="40"/>
      <c r="X26" s="40"/>
      <c r="Y26" s="40"/>
      <c r="Z26" s="40"/>
      <c r="AA26" s="40"/>
    </row>
    <row r="27" spans="1:27" ht="17.25" customHeight="1">
      <c r="A27" s="314" t="s">
        <v>74</v>
      </c>
      <c r="B27" s="314"/>
      <c r="C27" s="314" t="s">
        <v>75</v>
      </c>
      <c r="D27" s="314"/>
      <c r="E27" s="314" t="s">
        <v>76</v>
      </c>
      <c r="F27" s="314"/>
      <c r="G27" s="314" t="s">
        <v>77</v>
      </c>
      <c r="H27" s="315"/>
      <c r="I27" s="315"/>
      <c r="J27" s="312" t="s">
        <v>78</v>
      </c>
      <c r="K27" s="312"/>
      <c r="L27" s="312"/>
      <c r="M27" s="312"/>
      <c r="N27" s="312"/>
      <c r="O27" s="312"/>
      <c r="P27" s="312"/>
      <c r="Q27" s="312"/>
      <c r="R27" s="312"/>
      <c r="S27" s="313"/>
      <c r="T27" s="43"/>
      <c r="U27" s="40"/>
      <c r="V27" s="40"/>
      <c r="W27" s="40"/>
      <c r="X27" s="40"/>
      <c r="Y27" s="40"/>
      <c r="Z27" s="40"/>
      <c r="AA27" s="40"/>
    </row>
    <row r="28" spans="1:27" ht="17.25" customHeight="1">
      <c r="A28" s="296"/>
      <c r="B28" s="296"/>
      <c r="C28" s="296"/>
      <c r="D28" s="296"/>
      <c r="E28" s="296"/>
      <c r="F28" s="296"/>
      <c r="G28" s="319"/>
      <c r="H28" s="320"/>
      <c r="I28" s="320"/>
      <c r="J28" s="297"/>
      <c r="K28" s="297"/>
      <c r="L28" s="297"/>
      <c r="M28" s="297"/>
      <c r="N28" s="297"/>
      <c r="O28" s="297"/>
      <c r="P28" s="297"/>
      <c r="Q28" s="297"/>
      <c r="R28" s="297"/>
      <c r="S28" s="298"/>
      <c r="T28" s="40"/>
      <c r="U28" s="40"/>
      <c r="V28" s="40"/>
      <c r="W28" s="40"/>
      <c r="X28" s="40"/>
      <c r="Y28" s="40"/>
      <c r="Z28" s="40"/>
      <c r="AA28" s="40"/>
    </row>
    <row r="29" spans="1:27" ht="17.25" customHeight="1">
      <c r="A29" s="296"/>
      <c r="B29" s="296"/>
      <c r="C29" s="296"/>
      <c r="D29" s="296"/>
      <c r="E29" s="296"/>
      <c r="F29" s="296"/>
      <c r="G29" s="319"/>
      <c r="H29" s="320"/>
      <c r="I29" s="320"/>
      <c r="J29" s="297"/>
      <c r="K29" s="297"/>
      <c r="L29" s="297"/>
      <c r="M29" s="297"/>
      <c r="N29" s="297"/>
      <c r="O29" s="297"/>
      <c r="P29" s="297"/>
      <c r="Q29" s="297"/>
      <c r="R29" s="297"/>
      <c r="S29" s="298"/>
      <c r="T29" s="40"/>
      <c r="U29" s="40"/>
      <c r="V29" s="40"/>
      <c r="W29" s="40"/>
      <c r="X29" s="40"/>
      <c r="Y29" s="40"/>
      <c r="Z29" s="40"/>
      <c r="AA29" s="40"/>
    </row>
    <row r="30" spans="1:27" ht="17.25" customHeight="1">
      <c r="A30" s="296"/>
      <c r="B30" s="296"/>
      <c r="C30" s="296"/>
      <c r="D30" s="296"/>
      <c r="E30" s="296"/>
      <c r="F30" s="296"/>
      <c r="G30" s="319"/>
      <c r="H30" s="320"/>
      <c r="I30" s="320"/>
      <c r="J30" s="299" t="s">
        <v>88</v>
      </c>
      <c r="K30" s="300"/>
      <c r="L30" s="305" t="s">
        <v>82</v>
      </c>
      <c r="M30" s="306"/>
      <c r="N30" s="305" t="s">
        <v>83</v>
      </c>
      <c r="O30" s="306"/>
      <c r="P30" s="305" t="s">
        <v>84</v>
      </c>
      <c r="Q30" s="306"/>
      <c r="R30" s="307"/>
      <c r="S30" s="307"/>
      <c r="T30" s="40"/>
      <c r="U30" s="40"/>
      <c r="V30" s="54"/>
      <c r="W30" s="40"/>
      <c r="X30" s="40"/>
      <c r="Y30" s="40"/>
      <c r="Z30" s="40"/>
      <c r="AA30" s="40"/>
    </row>
    <row r="31" spans="1:27" ht="17.25" customHeight="1">
      <c r="A31" s="296"/>
      <c r="B31" s="296"/>
      <c r="C31" s="296"/>
      <c r="D31" s="296"/>
      <c r="E31" s="296"/>
      <c r="F31" s="296"/>
      <c r="G31" s="319"/>
      <c r="H31" s="320"/>
      <c r="I31" s="320"/>
      <c r="J31" s="301"/>
      <c r="K31" s="302"/>
      <c r="L31" s="306"/>
      <c r="M31" s="306"/>
      <c r="N31" s="306"/>
      <c r="O31" s="306"/>
      <c r="P31" s="306"/>
      <c r="Q31" s="306"/>
      <c r="R31" s="308"/>
      <c r="S31" s="308"/>
      <c r="T31" s="40"/>
      <c r="U31" s="40"/>
      <c r="V31" s="40"/>
      <c r="W31" s="40"/>
      <c r="X31" s="40"/>
      <c r="Y31" s="40"/>
      <c r="Z31" s="40"/>
      <c r="AA31" s="40"/>
    </row>
    <row r="32" spans="1:27" ht="17.25" customHeight="1">
      <c r="A32" s="296"/>
      <c r="B32" s="296"/>
      <c r="C32" s="296"/>
      <c r="D32" s="296"/>
      <c r="E32" s="296"/>
      <c r="F32" s="296"/>
      <c r="G32" s="319"/>
      <c r="H32" s="320"/>
      <c r="I32" s="320"/>
      <c r="J32" s="301"/>
      <c r="K32" s="302"/>
      <c r="L32" s="305" t="s">
        <v>85</v>
      </c>
      <c r="M32" s="306"/>
      <c r="N32" s="305" t="s">
        <v>86</v>
      </c>
      <c r="O32" s="306"/>
      <c r="P32" s="305" t="s">
        <v>87</v>
      </c>
      <c r="Q32" s="306"/>
      <c r="R32" s="308"/>
      <c r="S32" s="308"/>
      <c r="T32" s="40"/>
      <c r="U32" s="40"/>
      <c r="V32" s="40"/>
      <c r="W32" s="40"/>
      <c r="X32" s="40"/>
      <c r="Y32" s="40"/>
      <c r="Z32" s="40"/>
      <c r="AA32" s="40"/>
    </row>
    <row r="33" spans="1:27" ht="17.25" customHeight="1">
      <c r="A33" s="319"/>
      <c r="B33" s="319"/>
      <c r="C33" s="319"/>
      <c r="D33" s="319"/>
      <c r="E33" s="296"/>
      <c r="F33" s="296"/>
      <c r="G33" s="319"/>
      <c r="H33" s="320"/>
      <c r="I33" s="320"/>
      <c r="J33" s="303"/>
      <c r="K33" s="304"/>
      <c r="L33" s="306"/>
      <c r="M33" s="306"/>
      <c r="N33" s="306"/>
      <c r="O33" s="306"/>
      <c r="P33" s="306"/>
      <c r="Q33" s="306"/>
      <c r="R33" s="309"/>
      <c r="S33" s="309"/>
      <c r="T33" s="40"/>
      <c r="U33" s="40"/>
      <c r="V33" s="40"/>
      <c r="W33" s="40"/>
      <c r="X33" s="40"/>
      <c r="Y33" s="40"/>
      <c r="Z33" s="40"/>
      <c r="AA33" s="40"/>
    </row>
    <row r="34" spans="1:27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:27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:27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1:27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1:27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spans="1:27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:27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:27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:27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:27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:27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:27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24:27" ht="12.75">
      <c r="X46" s="40"/>
      <c r="Y46" s="40"/>
      <c r="Z46" s="40"/>
      <c r="AA46" s="40"/>
    </row>
  </sheetData>
  <mergeCells count="139">
    <mergeCell ref="A32:B32"/>
    <mergeCell ref="C32:D32"/>
    <mergeCell ref="A31:B31"/>
    <mergeCell ref="A33:B33"/>
    <mergeCell ref="C33:D33"/>
    <mergeCell ref="C31:D31"/>
    <mergeCell ref="E33:F33"/>
    <mergeCell ref="G33:I33"/>
    <mergeCell ref="D1:I3"/>
    <mergeCell ref="A3:C3"/>
    <mergeCell ref="E32:F32"/>
    <mergeCell ref="G28:I28"/>
    <mergeCell ref="G29:I29"/>
    <mergeCell ref="G30:I30"/>
    <mergeCell ref="G31:I31"/>
    <mergeCell ref="G32:I32"/>
    <mergeCell ref="J3:J4"/>
    <mergeCell ref="J27:S27"/>
    <mergeCell ref="C27:D27"/>
    <mergeCell ref="E27:F27"/>
    <mergeCell ref="G27:I27"/>
    <mergeCell ref="S4:S5"/>
    <mergeCell ref="A26:I26"/>
    <mergeCell ref="A27:B27"/>
    <mergeCell ref="K20:K21"/>
    <mergeCell ref="K22:K23"/>
    <mergeCell ref="J28:S28"/>
    <mergeCell ref="J29:S29"/>
    <mergeCell ref="J30:K33"/>
    <mergeCell ref="L30:M31"/>
    <mergeCell ref="N32:O33"/>
    <mergeCell ref="P30:Q31"/>
    <mergeCell ref="P32:Q33"/>
    <mergeCell ref="R30:S33"/>
    <mergeCell ref="L32:M33"/>
    <mergeCell ref="N30:O31"/>
    <mergeCell ref="E29:F29"/>
    <mergeCell ref="E30:F30"/>
    <mergeCell ref="E31:F31"/>
    <mergeCell ref="E28:F28"/>
    <mergeCell ref="A28:B28"/>
    <mergeCell ref="A29:B29"/>
    <mergeCell ref="A30:B30"/>
    <mergeCell ref="C28:D28"/>
    <mergeCell ref="C29:D29"/>
    <mergeCell ref="C30:D30"/>
    <mergeCell ref="K24:K25"/>
    <mergeCell ref="K4:K5"/>
    <mergeCell ref="K6:K7"/>
    <mergeCell ref="K8:K9"/>
    <mergeCell ref="K10:K11"/>
    <mergeCell ref="K12:K13"/>
    <mergeCell ref="K14:K15"/>
    <mergeCell ref="K16:K17"/>
    <mergeCell ref="E24:E25"/>
    <mergeCell ref="F24:F25"/>
    <mergeCell ref="G24:G25"/>
    <mergeCell ref="J19:J20"/>
    <mergeCell ref="J21:J22"/>
    <mergeCell ref="J23:J24"/>
    <mergeCell ref="E20:E21"/>
    <mergeCell ref="F20:F21"/>
    <mergeCell ref="G20:G21"/>
    <mergeCell ref="E22:E23"/>
    <mergeCell ref="J13:J14"/>
    <mergeCell ref="J15:J16"/>
    <mergeCell ref="J17:J18"/>
    <mergeCell ref="K18:K19"/>
    <mergeCell ref="A24:A25"/>
    <mergeCell ref="B24:B25"/>
    <mergeCell ref="C24:C25"/>
    <mergeCell ref="D24:D25"/>
    <mergeCell ref="F22:F23"/>
    <mergeCell ref="G22:G23"/>
    <mergeCell ref="A20:A21"/>
    <mergeCell ref="B20:B21"/>
    <mergeCell ref="C20:C21"/>
    <mergeCell ref="D20:D21"/>
    <mergeCell ref="A22:A23"/>
    <mergeCell ref="B22:B23"/>
    <mergeCell ref="C22:C23"/>
    <mergeCell ref="D22:D23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A10:A11"/>
    <mergeCell ref="B10:B11"/>
    <mergeCell ref="C10:C11"/>
    <mergeCell ref="D10:D11"/>
    <mergeCell ref="E8:E9"/>
    <mergeCell ref="F8:F9"/>
    <mergeCell ref="G8:G9"/>
    <mergeCell ref="J7:J8"/>
    <mergeCell ref="J9:J10"/>
    <mergeCell ref="E10:E11"/>
    <mergeCell ref="F10:F11"/>
    <mergeCell ref="G10:G11"/>
    <mergeCell ref="J11:J12"/>
    <mergeCell ref="E12:E13"/>
    <mergeCell ref="A4:B4"/>
    <mergeCell ref="C4:D4"/>
    <mergeCell ref="A8:A9"/>
    <mergeCell ref="B8:B9"/>
    <mergeCell ref="C8:C9"/>
    <mergeCell ref="D8:D9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</mergeCells>
  <printOptions/>
  <pageMargins left="0.25" right="0" top="0.25" bottom="0.25" header="0" footer="0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44"/>
  <sheetViews>
    <sheetView workbookViewId="0" topLeftCell="A1">
      <selection activeCell="B5" sqref="B5"/>
    </sheetView>
  </sheetViews>
  <sheetFormatPr defaultColWidth="9.140625" defaultRowHeight="12.75"/>
  <cols>
    <col min="1" max="1" width="17.57421875" style="96" customWidth="1"/>
    <col min="2" max="2" width="10.8515625" style="96" customWidth="1"/>
    <col min="3" max="3" width="14.140625" style="96" customWidth="1"/>
    <col min="4" max="4" width="15.28125" style="96" customWidth="1"/>
    <col min="5" max="5" width="12.00390625" style="96" customWidth="1"/>
    <col min="6" max="6" width="13.7109375" style="96" customWidth="1"/>
    <col min="7" max="7" width="23.421875" style="96" customWidth="1"/>
    <col min="8" max="9" width="10.421875" style="96" customWidth="1"/>
    <col min="10" max="16384" width="9.140625" style="96" customWidth="1"/>
  </cols>
  <sheetData>
    <row r="1" spans="1:7" ht="12.75" customHeight="1">
      <c r="A1" s="328" t="s">
        <v>25</v>
      </c>
      <c r="B1" s="328"/>
      <c r="C1" s="328"/>
      <c r="D1" s="328"/>
      <c r="E1" s="328"/>
      <c r="F1" s="328"/>
      <c r="G1" s="101"/>
    </row>
    <row r="2" spans="1:7" ht="12.75" customHeight="1">
      <c r="A2" s="328"/>
      <c r="B2" s="328"/>
      <c r="C2" s="328"/>
      <c r="D2" s="328"/>
      <c r="E2" s="328"/>
      <c r="F2" s="328"/>
      <c r="G2" s="103"/>
    </row>
    <row r="3" spans="1:7" ht="12.75" customHeight="1">
      <c r="A3" s="328"/>
      <c r="B3" s="328"/>
      <c r="C3" s="328"/>
      <c r="D3" s="328"/>
      <c r="E3" s="328"/>
      <c r="F3" s="328"/>
      <c r="G3" s="105"/>
    </row>
    <row r="4" spans="1:7" ht="18" customHeight="1">
      <c r="A4" s="95"/>
      <c r="B4" s="138" t="s">
        <v>0</v>
      </c>
      <c r="C4" s="138" t="s">
        <v>1</v>
      </c>
      <c r="D4" s="138" t="s">
        <v>2</v>
      </c>
      <c r="E4" s="138" t="s">
        <v>3</v>
      </c>
      <c r="F4" s="138" t="s">
        <v>33</v>
      </c>
      <c r="G4" s="95"/>
    </row>
    <row r="5" spans="1:7" ht="30.75" customHeight="1">
      <c r="A5" s="138" t="s">
        <v>4</v>
      </c>
      <c r="B5" s="139"/>
      <c r="C5" s="139"/>
      <c r="D5" s="140"/>
      <c r="E5" s="141"/>
      <c r="F5" s="140"/>
      <c r="G5" s="95"/>
    </row>
    <row r="6" spans="1:7" ht="30" customHeight="1">
      <c r="A6" s="138" t="s">
        <v>5</v>
      </c>
      <c r="B6" s="142"/>
      <c r="C6" s="143">
        <v>78</v>
      </c>
      <c r="D6" s="140"/>
      <c r="E6" s="144">
        <v>10.7</v>
      </c>
      <c r="F6" s="140"/>
      <c r="G6" s="95"/>
    </row>
    <row r="7" spans="1:7" ht="39.75" customHeight="1">
      <c r="A7" s="145" t="s">
        <v>6</v>
      </c>
      <c r="B7" s="142"/>
      <c r="C7" s="143">
        <v>78</v>
      </c>
      <c r="D7" s="140"/>
      <c r="E7" s="144">
        <v>10.7</v>
      </c>
      <c r="F7" s="140"/>
      <c r="G7" s="95"/>
    </row>
    <row r="8" spans="1:7" ht="30.75" customHeight="1">
      <c r="A8" s="138" t="s">
        <v>7</v>
      </c>
      <c r="B8" s="142"/>
      <c r="C8" s="143">
        <v>78</v>
      </c>
      <c r="D8" s="140"/>
      <c r="E8" s="143">
        <v>-9.3</v>
      </c>
      <c r="F8" s="140"/>
      <c r="G8" s="95"/>
    </row>
    <row r="9" spans="1:7" ht="42" customHeight="1" thickBot="1">
      <c r="A9" s="146" t="s">
        <v>8</v>
      </c>
      <c r="B9" s="147"/>
      <c r="C9" s="148">
        <v>78</v>
      </c>
      <c r="D9" s="149"/>
      <c r="E9" s="148">
        <v>-9.3</v>
      </c>
      <c r="F9" s="149"/>
      <c r="G9" s="95"/>
    </row>
    <row r="10" spans="1:7" ht="33.75" customHeight="1" thickBot="1" thickTop="1">
      <c r="A10" s="329" t="s">
        <v>10</v>
      </c>
      <c r="B10" s="150" t="s">
        <v>14</v>
      </c>
      <c r="C10" s="150" t="s">
        <v>35</v>
      </c>
      <c r="D10" s="150" t="s">
        <v>15</v>
      </c>
      <c r="E10" s="150" t="s">
        <v>16</v>
      </c>
      <c r="F10" s="150" t="s">
        <v>17</v>
      </c>
      <c r="G10" s="95"/>
    </row>
    <row r="11" spans="1:7" ht="27.75" customHeight="1" thickBot="1" thickTop="1">
      <c r="A11" s="329"/>
      <c r="B11" s="151"/>
      <c r="C11" s="152"/>
      <c r="D11" s="151"/>
      <c r="E11" s="152"/>
      <c r="F11" s="151"/>
      <c r="G11" s="95"/>
    </row>
    <row r="12" spans="1:7" ht="28.5" customHeight="1" thickTop="1">
      <c r="A12" s="146" t="s">
        <v>11</v>
      </c>
      <c r="B12" s="153"/>
      <c r="C12" s="154">
        <v>108.6</v>
      </c>
      <c r="D12" s="114"/>
      <c r="E12" s="154">
        <v>-11</v>
      </c>
      <c r="F12" s="114"/>
      <c r="G12" s="95"/>
    </row>
    <row r="13" spans="1:7" ht="28.5" customHeight="1" thickBot="1">
      <c r="A13" s="146" t="s">
        <v>12</v>
      </c>
      <c r="B13" s="155"/>
      <c r="C13" s="148">
        <v>103.8</v>
      </c>
      <c r="D13" s="149"/>
      <c r="E13" s="156">
        <v>10.7</v>
      </c>
      <c r="F13" s="149"/>
      <c r="G13" s="95"/>
    </row>
    <row r="14" spans="1:7" ht="28.5" customHeight="1" thickBot="1" thickTop="1">
      <c r="A14" s="329" t="s">
        <v>13</v>
      </c>
      <c r="B14" s="150" t="s">
        <v>18</v>
      </c>
      <c r="C14" s="150" t="s">
        <v>34</v>
      </c>
      <c r="D14" s="150" t="s">
        <v>19</v>
      </c>
      <c r="E14" s="150" t="s">
        <v>20</v>
      </c>
      <c r="F14" s="150" t="s">
        <v>21</v>
      </c>
      <c r="G14" s="95"/>
    </row>
    <row r="15" spans="1:7" ht="25.5" customHeight="1" thickBot="1" thickTop="1">
      <c r="A15" s="329"/>
      <c r="B15" s="151"/>
      <c r="C15" s="152"/>
      <c r="D15" s="151"/>
      <c r="E15" s="152"/>
      <c r="F15" s="151"/>
      <c r="G15" s="95"/>
    </row>
    <row r="16" spans="1:7" ht="12.75" customHeight="1" thickTop="1">
      <c r="A16" s="157"/>
      <c r="B16" s="108"/>
      <c r="C16" s="109"/>
      <c r="D16" s="108"/>
      <c r="E16" s="109"/>
      <c r="F16" s="108"/>
      <c r="G16" s="95"/>
    </row>
    <row r="17" spans="1:7" ht="12.75" customHeight="1">
      <c r="A17" s="158"/>
      <c r="B17" s="159"/>
      <c r="C17" s="98"/>
      <c r="D17" s="98"/>
      <c r="E17" s="98"/>
      <c r="F17" s="98"/>
      <c r="G17" s="95"/>
    </row>
    <row r="18" spans="1:7" ht="12.75" customHeight="1">
      <c r="A18" s="157"/>
      <c r="B18" s="160"/>
      <c r="C18" s="157"/>
      <c r="D18" s="161"/>
      <c r="E18" s="108"/>
      <c r="F18" s="162"/>
      <c r="G18" s="95"/>
    </row>
    <row r="19" spans="1:7" ht="12.75" customHeight="1">
      <c r="A19" s="157"/>
      <c r="B19" s="163"/>
      <c r="C19" s="157"/>
      <c r="D19" s="161"/>
      <c r="E19" s="108"/>
      <c r="F19" s="162"/>
      <c r="G19" s="95"/>
    </row>
    <row r="20" spans="1:7" ht="12.75" customHeight="1">
      <c r="A20" s="157"/>
      <c r="B20" s="108"/>
      <c r="C20" s="157"/>
      <c r="D20" s="161"/>
      <c r="E20" s="108"/>
      <c r="F20" s="162"/>
      <c r="G20" s="95"/>
    </row>
    <row r="21" spans="1:9" ht="12.75" customHeight="1">
      <c r="A21" s="157"/>
      <c r="B21" s="108"/>
      <c r="C21" s="157"/>
      <c r="D21" s="161"/>
      <c r="E21" s="108"/>
      <c r="F21" s="162"/>
      <c r="G21" s="95"/>
      <c r="I21" s="164"/>
    </row>
    <row r="22" spans="1:7" ht="12.75" customHeight="1">
      <c r="A22" s="158"/>
      <c r="B22" s="98"/>
      <c r="C22" s="98"/>
      <c r="D22" s="165"/>
      <c r="E22" s="165"/>
      <c r="F22" s="98"/>
      <c r="G22" s="95"/>
    </row>
    <row r="23" spans="1:7" ht="15" customHeight="1">
      <c r="A23" s="98"/>
      <c r="B23" s="98"/>
      <c r="C23" s="98"/>
      <c r="D23" s="108"/>
      <c r="E23" s="108"/>
      <c r="F23" s="98"/>
      <c r="G23" s="95"/>
    </row>
    <row r="24" spans="1:7" ht="12.75">
      <c r="A24" s="95"/>
      <c r="B24" s="95"/>
      <c r="C24" s="95"/>
      <c r="D24" s="95"/>
      <c r="E24" s="95"/>
      <c r="F24" s="95"/>
      <c r="G24" s="95"/>
    </row>
    <row r="25" spans="1:7" ht="12.75">
      <c r="A25" s="95"/>
      <c r="B25" s="95"/>
      <c r="C25" s="95"/>
      <c r="D25" s="95"/>
      <c r="E25" s="95"/>
      <c r="F25" s="95"/>
      <c r="G25" s="95"/>
    </row>
    <row r="26" spans="1:7" ht="12.75">
      <c r="A26" s="95"/>
      <c r="B26" s="95"/>
      <c r="C26" s="95"/>
      <c r="D26" s="95"/>
      <c r="E26" s="95"/>
      <c r="F26" s="95"/>
      <c r="G26" s="95"/>
    </row>
    <row r="27" spans="1:7" ht="12.75">
      <c r="A27" s="95"/>
      <c r="B27" s="95"/>
      <c r="C27" s="95"/>
      <c r="D27" s="95"/>
      <c r="E27" s="95"/>
      <c r="F27" s="95"/>
      <c r="G27" s="95"/>
    </row>
    <row r="28" spans="1:7" ht="12.75">
      <c r="A28" s="95"/>
      <c r="B28" s="95"/>
      <c r="C28" s="95"/>
      <c r="D28" s="95"/>
      <c r="E28" s="95"/>
      <c r="F28" s="95"/>
      <c r="G28" s="95"/>
    </row>
    <row r="29" spans="1:7" ht="12.75">
      <c r="A29" s="95"/>
      <c r="B29" s="95"/>
      <c r="C29" s="95"/>
      <c r="D29" s="95"/>
      <c r="E29" s="95"/>
      <c r="F29" s="95"/>
      <c r="G29" s="95"/>
    </row>
    <row r="30" spans="1:7" ht="12.75">
      <c r="A30" s="95"/>
      <c r="B30" s="95"/>
      <c r="C30" s="95"/>
      <c r="D30" s="95"/>
      <c r="E30" s="95"/>
      <c r="F30" s="95"/>
      <c r="G30" s="95"/>
    </row>
    <row r="31" spans="1:7" ht="12.75">
      <c r="A31" s="95"/>
      <c r="B31" s="95"/>
      <c r="C31" s="95"/>
      <c r="D31" s="95"/>
      <c r="E31" s="95"/>
      <c r="F31" s="95"/>
      <c r="G31" s="95"/>
    </row>
    <row r="32" spans="1:7" ht="12.75">
      <c r="A32" s="95"/>
      <c r="B32" s="95"/>
      <c r="C32" s="95"/>
      <c r="D32" s="95"/>
      <c r="E32" s="95"/>
      <c r="F32" s="95"/>
      <c r="G32" s="95"/>
    </row>
    <row r="33" spans="1:7" ht="12.75">
      <c r="A33" s="95"/>
      <c r="B33" s="95"/>
      <c r="C33" s="95"/>
      <c r="D33" s="95"/>
      <c r="E33" s="95"/>
      <c r="F33" s="95"/>
      <c r="G33" s="95"/>
    </row>
    <row r="34" spans="1:7" ht="12.75">
      <c r="A34" s="95"/>
      <c r="B34" s="95"/>
      <c r="C34" s="95"/>
      <c r="D34" s="95"/>
      <c r="E34" s="95"/>
      <c r="F34" s="95"/>
      <c r="G34" s="95"/>
    </row>
    <row r="35" spans="1:7" ht="12.75">
      <c r="A35" s="95"/>
      <c r="B35" s="95"/>
      <c r="C35" s="95"/>
      <c r="D35" s="95"/>
      <c r="E35" s="95"/>
      <c r="F35" s="95"/>
      <c r="G35" s="95"/>
    </row>
    <row r="36" spans="1:7" ht="12.75">
      <c r="A36" s="95"/>
      <c r="B36" s="95"/>
      <c r="C36" s="95"/>
      <c r="D36" s="95"/>
      <c r="E36" s="95"/>
      <c r="F36" s="95"/>
      <c r="G36" s="95"/>
    </row>
    <row r="37" spans="1:7" ht="12.75">
      <c r="A37" s="95"/>
      <c r="B37" s="95"/>
      <c r="C37" s="95"/>
      <c r="D37" s="95"/>
      <c r="E37" s="95"/>
      <c r="F37" s="95"/>
      <c r="G37" s="95"/>
    </row>
    <row r="38" spans="1:7" ht="12.75">
      <c r="A38" s="95"/>
      <c r="B38" s="95"/>
      <c r="C38" s="95"/>
      <c r="D38" s="95"/>
      <c r="E38" s="95"/>
      <c r="F38" s="95"/>
      <c r="G38" s="95"/>
    </row>
    <row r="39" spans="1:7" ht="12.75">
      <c r="A39" s="95"/>
      <c r="B39" s="95"/>
      <c r="C39" s="95"/>
      <c r="D39" s="95"/>
      <c r="E39" s="95"/>
      <c r="F39" s="95"/>
      <c r="G39" s="95"/>
    </row>
    <row r="40" spans="1:7" ht="12.75">
      <c r="A40" s="95"/>
      <c r="B40" s="95"/>
      <c r="C40" s="95"/>
      <c r="D40" s="95"/>
      <c r="E40" s="95"/>
      <c r="F40" s="95"/>
      <c r="G40" s="95"/>
    </row>
    <row r="41" spans="1:7" ht="12.75">
      <c r="A41" s="95"/>
      <c r="B41" s="95"/>
      <c r="C41" s="95"/>
      <c r="D41" s="95"/>
      <c r="E41" s="95"/>
      <c r="F41" s="95"/>
      <c r="G41" s="95"/>
    </row>
    <row r="42" spans="1:7" ht="12.75">
      <c r="A42" s="95"/>
      <c r="B42" s="95"/>
      <c r="C42" s="95"/>
      <c r="D42" s="95"/>
      <c r="E42" s="95"/>
      <c r="F42" s="95"/>
      <c r="G42" s="95"/>
    </row>
    <row r="43" spans="1:7" ht="12.75">
      <c r="A43" s="95"/>
      <c r="B43" s="95"/>
      <c r="C43" s="95"/>
      <c r="D43" s="95"/>
      <c r="E43" s="95"/>
      <c r="F43" s="95"/>
      <c r="G43" s="95"/>
    </row>
    <row r="44" spans="1:7" ht="12.75">
      <c r="A44" s="95"/>
      <c r="B44" s="95"/>
      <c r="C44" s="95"/>
      <c r="D44" s="95"/>
      <c r="E44" s="95"/>
      <c r="F44" s="95"/>
      <c r="G44" s="95"/>
    </row>
  </sheetData>
  <sheetProtection sheet="1" objects="1" scenarios="1" selectLockedCells="1" selectUnlockedCells="1"/>
  <mergeCells count="3">
    <mergeCell ref="A1:F3"/>
    <mergeCell ref="A10:A11"/>
    <mergeCell ref="A14:A15"/>
  </mergeCells>
  <printOptions/>
  <pageMargins left="1" right="0" top="0.25" bottom="0.25" header="0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V169"/>
  <sheetViews>
    <sheetView workbookViewId="0" topLeftCell="A1">
      <selection activeCell="H56" sqref="H56"/>
    </sheetView>
  </sheetViews>
  <sheetFormatPr defaultColWidth="9.140625" defaultRowHeight="12.75"/>
  <cols>
    <col min="1" max="1" width="16.7109375" style="96" customWidth="1"/>
    <col min="2" max="6" width="12.7109375" style="96" customWidth="1"/>
    <col min="7" max="7" width="17.7109375" style="96" bestFit="1" customWidth="1"/>
    <col min="8" max="16384" width="9.140625" style="96" customWidth="1"/>
  </cols>
  <sheetData>
    <row r="1" spans="1:17" ht="12.75" customHeight="1" thickTop="1">
      <c r="A1" s="249" t="s">
        <v>121</v>
      </c>
      <c r="B1" s="250"/>
      <c r="C1" s="250"/>
      <c r="D1" s="250"/>
      <c r="E1" s="250"/>
      <c r="F1" s="251"/>
      <c r="G1" s="97"/>
      <c r="H1" s="97"/>
      <c r="I1" s="97"/>
      <c r="J1" s="97"/>
      <c r="K1" s="97"/>
      <c r="L1" s="97"/>
      <c r="M1" s="97"/>
      <c r="N1" s="97"/>
      <c r="O1" s="97"/>
      <c r="P1" s="97"/>
      <c r="Q1" s="95"/>
    </row>
    <row r="2" spans="1:17" ht="12.75" customHeight="1">
      <c r="A2" s="252"/>
      <c r="B2" s="253"/>
      <c r="C2" s="253"/>
      <c r="D2" s="253"/>
      <c r="E2" s="253"/>
      <c r="F2" s="254"/>
      <c r="G2" s="97"/>
      <c r="H2" s="97"/>
      <c r="I2" s="97"/>
      <c r="J2" s="97"/>
      <c r="K2" s="97"/>
      <c r="L2" s="97"/>
      <c r="M2" s="97"/>
      <c r="N2" s="97"/>
      <c r="O2" s="97"/>
      <c r="P2" s="97"/>
      <c r="Q2" s="95"/>
    </row>
    <row r="3" spans="1:17" ht="9.75" customHeight="1" thickBot="1">
      <c r="A3" s="255"/>
      <c r="B3" s="256"/>
      <c r="C3" s="256"/>
      <c r="D3" s="256"/>
      <c r="E3" s="256"/>
      <c r="F3" s="257"/>
      <c r="G3" s="97"/>
      <c r="H3" s="97"/>
      <c r="I3" s="97"/>
      <c r="J3" s="97"/>
      <c r="K3" s="97"/>
      <c r="L3" s="97"/>
      <c r="M3" s="97"/>
      <c r="N3" s="97"/>
      <c r="O3" s="97"/>
      <c r="P3" s="97"/>
      <c r="Q3" s="95"/>
    </row>
    <row r="4" spans="1:22" ht="18" customHeight="1" thickTop="1">
      <c r="A4" s="94"/>
      <c r="B4" s="90" t="s">
        <v>0</v>
      </c>
      <c r="C4" s="90" t="s">
        <v>1</v>
      </c>
      <c r="D4" s="90" t="s">
        <v>2</v>
      </c>
      <c r="E4" s="90" t="s">
        <v>3</v>
      </c>
      <c r="F4" s="90" t="s">
        <v>33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5"/>
      <c r="R4" s="97"/>
      <c r="S4" s="97"/>
      <c r="T4" s="97"/>
      <c r="U4" s="97"/>
      <c r="V4" s="97"/>
    </row>
    <row r="5" spans="1:22" ht="19.5" customHeight="1" thickBot="1">
      <c r="A5" s="217" t="s">
        <v>4</v>
      </c>
      <c r="B5" s="218"/>
      <c r="C5" s="219"/>
      <c r="D5" s="218"/>
      <c r="E5" s="220"/>
      <c r="F5" s="221"/>
      <c r="G5" s="97"/>
      <c r="H5" s="97"/>
      <c r="I5" s="97"/>
      <c r="J5" s="238"/>
      <c r="K5" s="238"/>
      <c r="L5" s="238"/>
      <c r="M5" s="238"/>
      <c r="N5" s="238"/>
      <c r="O5" s="238"/>
      <c r="P5" s="238"/>
      <c r="Q5" s="98"/>
      <c r="R5" s="97"/>
      <c r="S5" s="97"/>
      <c r="T5" s="97"/>
      <c r="U5" s="97"/>
      <c r="V5" s="97"/>
    </row>
    <row r="6" spans="1:22" ht="27" customHeight="1" thickTop="1">
      <c r="A6" s="223" t="s">
        <v>5</v>
      </c>
      <c r="B6" s="224"/>
      <c r="C6" s="225">
        <v>49.5</v>
      </c>
      <c r="D6" s="226"/>
      <c r="E6" s="227">
        <v>12.2</v>
      </c>
      <c r="F6" s="226"/>
      <c r="G6" s="97"/>
      <c r="H6" s="97"/>
      <c r="I6" s="97"/>
      <c r="J6" s="238"/>
      <c r="K6" s="238"/>
      <c r="L6" s="238"/>
      <c r="M6" s="238"/>
      <c r="N6" s="238"/>
      <c r="O6" s="238"/>
      <c r="P6" s="238"/>
      <c r="Q6" s="98"/>
      <c r="R6" s="97"/>
      <c r="S6" s="97"/>
      <c r="T6" s="97"/>
      <c r="U6" s="97"/>
      <c r="V6" s="97"/>
    </row>
    <row r="7" spans="1:22" ht="27" customHeight="1">
      <c r="A7" s="93" t="s">
        <v>136</v>
      </c>
      <c r="B7" s="215"/>
      <c r="C7" s="216">
        <v>44</v>
      </c>
      <c r="D7" s="88"/>
      <c r="E7" s="222">
        <v>11.5</v>
      </c>
      <c r="F7" s="88"/>
      <c r="G7" s="97"/>
      <c r="H7" s="97"/>
      <c r="I7" s="97"/>
      <c r="J7" s="238"/>
      <c r="K7" s="238"/>
      <c r="L7" s="238"/>
      <c r="M7" s="238"/>
      <c r="N7" s="238"/>
      <c r="O7" s="238"/>
      <c r="P7" s="238"/>
      <c r="Q7" s="98"/>
      <c r="R7" s="97"/>
      <c r="S7" s="97"/>
      <c r="T7" s="97"/>
      <c r="U7" s="97"/>
      <c r="V7" s="97"/>
    </row>
    <row r="8" spans="1:22" ht="27" customHeight="1" thickBot="1">
      <c r="A8" s="228" t="s">
        <v>113</v>
      </c>
      <c r="B8" s="229"/>
      <c r="C8" s="230">
        <v>49.4</v>
      </c>
      <c r="D8" s="220"/>
      <c r="E8" s="231">
        <v>24</v>
      </c>
      <c r="F8" s="220"/>
      <c r="G8" s="97"/>
      <c r="H8" s="97"/>
      <c r="I8" s="97"/>
      <c r="J8" s="238"/>
      <c r="K8" s="238"/>
      <c r="L8" s="238"/>
      <c r="M8" s="238"/>
      <c r="N8" s="238"/>
      <c r="O8" s="238"/>
      <c r="P8" s="238"/>
      <c r="Q8" s="98"/>
      <c r="R8" s="97"/>
      <c r="S8" s="97"/>
      <c r="T8" s="97"/>
      <c r="U8" s="97"/>
      <c r="V8" s="97"/>
    </row>
    <row r="9" spans="1:22" ht="27" customHeight="1" thickTop="1">
      <c r="A9" s="232" t="s">
        <v>169</v>
      </c>
      <c r="B9" s="224"/>
      <c r="C9" s="225">
        <v>49.5</v>
      </c>
      <c r="D9" s="226"/>
      <c r="E9" s="225">
        <v>-10.4</v>
      </c>
      <c r="F9" s="226"/>
      <c r="G9" s="97"/>
      <c r="H9" s="97"/>
      <c r="I9" s="97"/>
      <c r="J9" s="238"/>
      <c r="K9" s="238"/>
      <c r="L9" s="238"/>
      <c r="M9" s="238"/>
      <c r="N9" s="238"/>
      <c r="O9" s="238"/>
      <c r="P9" s="238"/>
      <c r="Q9" s="98"/>
      <c r="R9" s="97"/>
      <c r="S9" s="97"/>
      <c r="T9" s="97"/>
      <c r="U9" s="97"/>
      <c r="V9" s="97"/>
    </row>
    <row r="10" spans="1:22" ht="27" customHeight="1">
      <c r="A10" s="93" t="s">
        <v>170</v>
      </c>
      <c r="B10" s="215"/>
      <c r="C10" s="216">
        <v>44</v>
      </c>
      <c r="D10" s="88"/>
      <c r="E10" s="216">
        <v>-11.5</v>
      </c>
      <c r="F10" s="88"/>
      <c r="G10" s="97"/>
      <c r="H10" s="97"/>
      <c r="I10" s="97"/>
      <c r="J10" s="238"/>
      <c r="K10" s="238"/>
      <c r="L10" s="238"/>
      <c r="M10" s="238"/>
      <c r="N10" s="238"/>
      <c r="O10" s="238"/>
      <c r="P10" s="238"/>
      <c r="Q10" s="98"/>
      <c r="R10" s="97"/>
      <c r="S10" s="97"/>
      <c r="T10" s="97"/>
      <c r="U10" s="97"/>
      <c r="V10" s="97"/>
    </row>
    <row r="11" spans="1:22" ht="27" customHeight="1" thickBot="1">
      <c r="A11" s="228" t="s">
        <v>166</v>
      </c>
      <c r="B11" s="229"/>
      <c r="C11" s="230">
        <v>49.4</v>
      </c>
      <c r="D11" s="220"/>
      <c r="E11" s="230">
        <v>-24</v>
      </c>
      <c r="F11" s="220"/>
      <c r="G11" s="97"/>
      <c r="H11" s="97"/>
      <c r="I11" s="97"/>
      <c r="J11" s="238"/>
      <c r="K11" s="238"/>
      <c r="L11" s="238"/>
      <c r="M11" s="238"/>
      <c r="N11" s="238"/>
      <c r="O11" s="238"/>
      <c r="P11" s="238"/>
      <c r="Q11" s="98"/>
      <c r="R11" s="97"/>
      <c r="S11" s="97"/>
      <c r="T11" s="97"/>
      <c r="U11" s="97"/>
      <c r="V11" s="97"/>
    </row>
    <row r="12" spans="1:22" ht="27" customHeight="1" thickTop="1">
      <c r="A12" s="232" t="s">
        <v>132</v>
      </c>
      <c r="B12" s="224"/>
      <c r="C12" s="225">
        <v>79.5</v>
      </c>
      <c r="D12" s="226"/>
      <c r="E12" s="227">
        <v>12.2</v>
      </c>
      <c r="F12" s="226"/>
      <c r="G12" s="97"/>
      <c r="H12" s="97"/>
      <c r="I12" s="97"/>
      <c r="J12" s="238"/>
      <c r="K12" s="238"/>
      <c r="L12" s="238"/>
      <c r="M12" s="238"/>
      <c r="N12" s="238"/>
      <c r="O12" s="238"/>
      <c r="P12" s="238"/>
      <c r="Q12" s="98"/>
      <c r="R12" s="97"/>
      <c r="S12" s="97"/>
      <c r="T12" s="97"/>
      <c r="U12" s="97"/>
      <c r="V12" s="97"/>
    </row>
    <row r="13" spans="1:22" ht="27" customHeight="1">
      <c r="A13" s="93" t="s">
        <v>134</v>
      </c>
      <c r="B13" s="215"/>
      <c r="C13" s="216">
        <v>79.5</v>
      </c>
      <c r="D13" s="88"/>
      <c r="E13" s="222">
        <v>12.2</v>
      </c>
      <c r="F13" s="88"/>
      <c r="G13" s="97"/>
      <c r="H13" s="97"/>
      <c r="I13" s="97"/>
      <c r="J13" s="238"/>
      <c r="K13" s="238"/>
      <c r="L13" s="238"/>
      <c r="M13" s="238"/>
      <c r="N13" s="238"/>
      <c r="O13" s="238"/>
      <c r="P13" s="238"/>
      <c r="Q13" s="98"/>
      <c r="R13" s="97"/>
      <c r="S13" s="97"/>
      <c r="T13" s="97"/>
      <c r="U13" s="97"/>
      <c r="V13" s="97"/>
    </row>
    <row r="14" spans="1:22" ht="27" customHeight="1" thickBot="1">
      <c r="A14" s="233" t="s">
        <v>167</v>
      </c>
      <c r="B14" s="234"/>
      <c r="C14" s="235">
        <v>75.4</v>
      </c>
      <c r="D14" s="236"/>
      <c r="E14" s="237">
        <v>23</v>
      </c>
      <c r="F14" s="236"/>
      <c r="G14" s="97"/>
      <c r="H14" s="97"/>
      <c r="I14" s="97"/>
      <c r="J14" s="238"/>
      <c r="K14" s="238"/>
      <c r="L14" s="238"/>
      <c r="M14" s="238"/>
      <c r="N14" s="238"/>
      <c r="O14" s="238"/>
      <c r="P14" s="238"/>
      <c r="Q14" s="98"/>
      <c r="R14" s="97"/>
      <c r="S14" s="97"/>
      <c r="T14" s="97"/>
      <c r="U14" s="97"/>
      <c r="V14" s="97"/>
    </row>
    <row r="15" spans="1:22" ht="27" customHeight="1" thickTop="1">
      <c r="A15" s="232" t="s">
        <v>133</v>
      </c>
      <c r="B15" s="224"/>
      <c r="C15" s="225">
        <v>79.5</v>
      </c>
      <c r="D15" s="226"/>
      <c r="E15" s="225">
        <v>-12.2</v>
      </c>
      <c r="F15" s="226"/>
      <c r="G15" s="97"/>
      <c r="H15" s="97"/>
      <c r="I15" s="97"/>
      <c r="J15" s="238"/>
      <c r="K15" s="238"/>
      <c r="L15" s="238"/>
      <c r="M15" s="238"/>
      <c r="N15" s="238"/>
      <c r="O15" s="238"/>
      <c r="P15" s="238"/>
      <c r="Q15" s="98"/>
      <c r="R15" s="97"/>
      <c r="S15" s="97"/>
      <c r="T15" s="97"/>
      <c r="U15" s="97"/>
      <c r="V15" s="97"/>
    </row>
    <row r="16" spans="1:22" ht="27" customHeight="1">
      <c r="A16" s="93" t="s">
        <v>135</v>
      </c>
      <c r="B16" s="215"/>
      <c r="C16" s="216">
        <v>79.5</v>
      </c>
      <c r="D16" s="88"/>
      <c r="E16" s="216">
        <v>-12.2</v>
      </c>
      <c r="F16" s="88"/>
      <c r="G16" s="97"/>
      <c r="H16" s="97"/>
      <c r="I16" s="97"/>
      <c r="J16" s="238"/>
      <c r="K16" s="238"/>
      <c r="L16" s="238"/>
      <c r="M16" s="238"/>
      <c r="N16" s="238"/>
      <c r="O16" s="238"/>
      <c r="P16" s="238"/>
      <c r="Q16" s="98"/>
      <c r="R16" s="97"/>
      <c r="S16" s="97"/>
      <c r="T16" s="97"/>
      <c r="U16" s="97"/>
      <c r="V16" s="97"/>
    </row>
    <row r="17" spans="1:22" ht="27" customHeight="1" thickBot="1">
      <c r="A17" s="233" t="s">
        <v>168</v>
      </c>
      <c r="B17" s="234"/>
      <c r="C17" s="235">
        <v>75.4</v>
      </c>
      <c r="D17" s="236"/>
      <c r="E17" s="235">
        <v>-23</v>
      </c>
      <c r="F17" s="236"/>
      <c r="G17" s="97"/>
      <c r="H17" s="97"/>
      <c r="I17" s="97"/>
      <c r="J17" s="238"/>
      <c r="K17" s="238"/>
      <c r="L17" s="238"/>
      <c r="M17" s="238"/>
      <c r="N17" s="238"/>
      <c r="O17" s="238"/>
      <c r="P17" s="238"/>
      <c r="Q17" s="98"/>
      <c r="R17" s="97"/>
      <c r="S17" s="97"/>
      <c r="T17" s="97"/>
      <c r="U17" s="97"/>
      <c r="V17" s="97"/>
    </row>
    <row r="18" spans="1:22" ht="27" customHeight="1" thickTop="1">
      <c r="A18" s="232" t="s">
        <v>117</v>
      </c>
      <c r="B18" s="224"/>
      <c r="C18" s="225">
        <v>35.8</v>
      </c>
      <c r="D18" s="226"/>
      <c r="E18" s="225">
        <v>-8</v>
      </c>
      <c r="F18" s="226"/>
      <c r="G18" s="97"/>
      <c r="H18" s="97"/>
      <c r="I18" s="97"/>
      <c r="J18" s="238"/>
      <c r="K18" s="238"/>
      <c r="L18" s="238"/>
      <c r="M18" s="238"/>
      <c r="N18" s="238"/>
      <c r="O18" s="238"/>
      <c r="P18" s="238"/>
      <c r="Q18" s="98"/>
      <c r="R18" s="97"/>
      <c r="S18" s="97"/>
      <c r="T18" s="97"/>
      <c r="U18" s="97"/>
      <c r="V18" s="97"/>
    </row>
    <row r="19" spans="1:22" ht="27" customHeight="1">
      <c r="A19" s="93" t="s">
        <v>118</v>
      </c>
      <c r="B19" s="215"/>
      <c r="C19" s="216">
        <v>47</v>
      </c>
      <c r="D19" s="88"/>
      <c r="E19" s="216">
        <v>-21</v>
      </c>
      <c r="F19" s="88"/>
      <c r="G19" s="97"/>
      <c r="H19" s="97"/>
      <c r="I19" s="97"/>
      <c r="J19" s="238"/>
      <c r="K19" s="238"/>
      <c r="L19" s="238"/>
      <c r="M19" s="238"/>
      <c r="N19" s="238"/>
      <c r="O19" s="238"/>
      <c r="P19" s="238"/>
      <c r="Q19" s="98"/>
      <c r="R19" s="97"/>
      <c r="S19" s="97"/>
      <c r="T19" s="97"/>
      <c r="U19" s="97"/>
      <c r="V19" s="97"/>
    </row>
    <row r="20" spans="1:22" ht="27" customHeight="1" thickBot="1">
      <c r="A20" s="169" t="s">
        <v>119</v>
      </c>
      <c r="B20" s="170"/>
      <c r="C20" s="171">
        <v>16.8</v>
      </c>
      <c r="D20" s="168"/>
      <c r="E20" s="171">
        <v>-9.5</v>
      </c>
      <c r="F20" s="168"/>
      <c r="G20" s="97"/>
      <c r="H20" s="97"/>
      <c r="I20" s="97"/>
      <c r="J20" s="238"/>
      <c r="K20" s="238"/>
      <c r="L20" s="238"/>
      <c r="M20" s="238"/>
      <c r="N20" s="238"/>
      <c r="O20" s="238"/>
      <c r="P20" s="238"/>
      <c r="Q20" s="98"/>
      <c r="R20" s="97"/>
      <c r="S20" s="97"/>
      <c r="T20" s="97"/>
      <c r="U20" s="97"/>
      <c r="V20" s="97"/>
    </row>
    <row r="21" spans="1:22" ht="27" customHeight="1" thickBot="1" thickTop="1">
      <c r="A21" s="258" t="s">
        <v>96</v>
      </c>
      <c r="B21" s="92" t="s">
        <v>122</v>
      </c>
      <c r="C21" s="92" t="s">
        <v>123</v>
      </c>
      <c r="D21" s="92" t="s">
        <v>124</v>
      </c>
      <c r="E21" s="92" t="s">
        <v>125</v>
      </c>
      <c r="F21" s="92" t="s">
        <v>126</v>
      </c>
      <c r="G21" s="97"/>
      <c r="H21" s="97"/>
      <c r="I21" s="97"/>
      <c r="J21" s="238"/>
      <c r="K21" s="238"/>
      <c r="L21" s="238"/>
      <c r="M21" s="238"/>
      <c r="N21" s="238"/>
      <c r="O21" s="238"/>
      <c r="P21" s="238"/>
      <c r="Q21" s="98"/>
      <c r="R21" s="97"/>
      <c r="S21" s="97"/>
      <c r="T21" s="97"/>
      <c r="U21" s="97"/>
      <c r="V21" s="97"/>
    </row>
    <row r="22" spans="1:22" ht="24.75" customHeight="1" thickBot="1" thickTop="1">
      <c r="A22" s="259"/>
      <c r="B22" s="84"/>
      <c r="C22" s="84"/>
      <c r="D22" s="85"/>
      <c r="E22" s="84"/>
      <c r="F22" s="85"/>
      <c r="G22" s="97"/>
      <c r="H22" s="97"/>
      <c r="I22" s="97"/>
      <c r="J22" s="238"/>
      <c r="K22" s="238"/>
      <c r="L22" s="238"/>
      <c r="M22" s="238"/>
      <c r="N22" s="238"/>
      <c r="O22" s="238"/>
      <c r="P22" s="238"/>
      <c r="Q22" s="98"/>
      <c r="R22" s="97"/>
      <c r="S22" s="97"/>
      <c r="T22" s="97"/>
      <c r="U22" s="97"/>
      <c r="V22" s="97"/>
    </row>
    <row r="23" spans="1:22" ht="24.75" customHeight="1" thickTop="1">
      <c r="A23" s="90" t="s">
        <v>11</v>
      </c>
      <c r="B23" s="80"/>
      <c r="C23" s="81">
        <v>106</v>
      </c>
      <c r="D23" s="86"/>
      <c r="E23" s="81">
        <v>-13.5</v>
      </c>
      <c r="F23" s="86"/>
      <c r="G23" s="97"/>
      <c r="H23" s="97"/>
      <c r="I23" s="97"/>
      <c r="J23" s="238"/>
      <c r="K23" s="238"/>
      <c r="L23" s="238"/>
      <c r="M23" s="238"/>
      <c r="N23" s="238"/>
      <c r="O23" s="238"/>
      <c r="P23" s="238"/>
      <c r="Q23" s="98"/>
      <c r="R23" s="97"/>
      <c r="S23" s="97"/>
      <c r="T23" s="97"/>
      <c r="U23" s="97"/>
      <c r="V23" s="97"/>
    </row>
    <row r="24" spans="1:22" ht="24.75" customHeight="1" thickBot="1">
      <c r="A24" s="166" t="s">
        <v>120</v>
      </c>
      <c r="B24" s="173"/>
      <c r="C24" s="171">
        <v>102</v>
      </c>
      <c r="D24" s="174"/>
      <c r="E24" s="172">
        <v>13</v>
      </c>
      <c r="F24" s="174"/>
      <c r="G24" s="97"/>
      <c r="H24" s="97"/>
      <c r="I24" s="97"/>
      <c r="J24" s="238"/>
      <c r="K24" s="238"/>
      <c r="L24" s="238"/>
      <c r="M24" s="238"/>
      <c r="N24" s="238"/>
      <c r="O24" s="238"/>
      <c r="P24" s="238"/>
      <c r="Q24" s="98"/>
      <c r="R24" s="97"/>
      <c r="S24" s="97"/>
      <c r="T24" s="97"/>
      <c r="U24" s="97"/>
      <c r="V24" s="97"/>
    </row>
    <row r="25" spans="1:22" ht="27" customHeight="1" thickBot="1" thickTop="1">
      <c r="A25" s="330" t="s">
        <v>13</v>
      </c>
      <c r="B25" s="214" t="s">
        <v>127</v>
      </c>
      <c r="C25" s="214" t="s">
        <v>128</v>
      </c>
      <c r="D25" s="214" t="s">
        <v>129</v>
      </c>
      <c r="E25" s="214" t="s">
        <v>130</v>
      </c>
      <c r="F25" s="214" t="s">
        <v>131</v>
      </c>
      <c r="G25" s="97"/>
      <c r="H25" s="97"/>
      <c r="I25" s="97"/>
      <c r="J25" s="238"/>
      <c r="K25" s="238"/>
      <c r="L25" s="238"/>
      <c r="M25" s="238"/>
      <c r="N25" s="238"/>
      <c r="O25" s="238"/>
      <c r="P25" s="238"/>
      <c r="Q25" s="98"/>
      <c r="R25" s="97"/>
      <c r="S25" s="97"/>
      <c r="T25" s="97"/>
      <c r="U25" s="97"/>
      <c r="V25" s="97"/>
    </row>
    <row r="26" spans="1:22" ht="24.75" customHeight="1" thickBot="1" thickTop="1">
      <c r="A26" s="259"/>
      <c r="B26" s="87"/>
      <c r="C26" s="87"/>
      <c r="D26" s="85"/>
      <c r="E26" s="87"/>
      <c r="F26" s="85"/>
      <c r="G26" s="97"/>
      <c r="H26" s="97"/>
      <c r="I26" s="97"/>
      <c r="J26" s="238"/>
      <c r="K26" s="238"/>
      <c r="L26" s="238"/>
      <c r="M26" s="238"/>
      <c r="N26" s="238"/>
      <c r="O26" s="238"/>
      <c r="P26" s="238"/>
      <c r="Q26" s="98"/>
      <c r="R26" s="97"/>
      <c r="S26" s="97"/>
      <c r="T26" s="97"/>
      <c r="U26" s="97"/>
      <c r="V26" s="97"/>
    </row>
    <row r="27" spans="1:22" ht="13.5" thickTop="1">
      <c r="A27" s="213"/>
      <c r="B27" s="213"/>
      <c r="C27" s="213"/>
      <c r="D27" s="213"/>
      <c r="E27" s="213"/>
      <c r="F27" s="213"/>
      <c r="G27" s="97"/>
      <c r="H27" s="97"/>
      <c r="I27" s="97"/>
      <c r="J27" s="238"/>
      <c r="K27" s="238"/>
      <c r="L27" s="238"/>
      <c r="M27" s="238"/>
      <c r="N27" s="238"/>
      <c r="O27" s="238"/>
      <c r="P27" s="238"/>
      <c r="Q27" s="98"/>
      <c r="R27" s="97"/>
      <c r="S27" s="97"/>
      <c r="T27" s="97"/>
      <c r="U27" s="97"/>
      <c r="V27" s="97"/>
    </row>
    <row r="28" spans="1:22" ht="12.75">
      <c r="A28" s="331"/>
      <c r="B28" s="332"/>
      <c r="C28" s="331"/>
      <c r="D28" s="331"/>
      <c r="E28" s="332"/>
      <c r="F28" s="332"/>
      <c r="G28" s="97"/>
      <c r="H28" s="97"/>
      <c r="I28" s="97"/>
      <c r="J28" s="238"/>
      <c r="K28" s="238"/>
      <c r="L28" s="238"/>
      <c r="M28" s="238"/>
      <c r="N28" s="238"/>
      <c r="O28" s="238"/>
      <c r="P28" s="238"/>
      <c r="Q28" s="98"/>
      <c r="R28" s="97"/>
      <c r="S28" s="97"/>
      <c r="T28" s="97"/>
      <c r="U28" s="97"/>
      <c r="V28" s="97"/>
    </row>
    <row r="29" spans="1:22" ht="24.75" customHeight="1">
      <c r="A29" s="206"/>
      <c r="B29" s="207"/>
      <c r="C29" s="206"/>
      <c r="D29" s="208"/>
      <c r="E29" s="209"/>
      <c r="F29" s="210"/>
      <c r="G29" s="97"/>
      <c r="H29" s="97"/>
      <c r="I29" s="97"/>
      <c r="J29" s="238"/>
      <c r="K29" s="238"/>
      <c r="L29" s="238"/>
      <c r="M29" s="238"/>
      <c r="N29" s="238"/>
      <c r="O29" s="238"/>
      <c r="P29" s="238"/>
      <c r="Q29" s="98"/>
      <c r="R29" s="97"/>
      <c r="S29" s="97"/>
      <c r="T29" s="97"/>
      <c r="U29" s="97"/>
      <c r="V29" s="97"/>
    </row>
    <row r="30" spans="1:22" ht="24.75" customHeight="1">
      <c r="A30" s="206"/>
      <c r="B30" s="211"/>
      <c r="C30" s="206"/>
      <c r="D30" s="208"/>
      <c r="E30" s="209"/>
      <c r="F30" s="210"/>
      <c r="G30" s="97"/>
      <c r="H30" s="97"/>
      <c r="I30" s="97"/>
      <c r="J30" s="238"/>
      <c r="K30" s="238"/>
      <c r="L30" s="238"/>
      <c r="M30" s="238"/>
      <c r="N30" s="238"/>
      <c r="O30" s="238"/>
      <c r="P30" s="238"/>
      <c r="Q30" s="98"/>
      <c r="R30" s="97"/>
      <c r="S30" s="97"/>
      <c r="T30" s="97"/>
      <c r="U30" s="97"/>
      <c r="V30" s="97"/>
    </row>
    <row r="31" spans="1:17" ht="24.75" customHeight="1">
      <c r="A31" s="206"/>
      <c r="B31" s="209"/>
      <c r="C31" s="206"/>
      <c r="D31" s="208"/>
      <c r="E31" s="209"/>
      <c r="F31" s="210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5"/>
    </row>
    <row r="32" spans="1:17" ht="24.75" customHeight="1">
      <c r="A32" s="206"/>
      <c r="B32" s="209"/>
      <c r="C32" s="206"/>
      <c r="D32" s="208"/>
      <c r="E32" s="209"/>
      <c r="F32" s="210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5"/>
    </row>
    <row r="33" spans="1:17" ht="12.75">
      <c r="A33" s="100"/>
      <c r="B33" s="99"/>
      <c r="C33" s="99"/>
      <c r="D33" s="212"/>
      <c r="E33" s="212"/>
      <c r="F33" s="99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5"/>
    </row>
    <row r="34" spans="1:17" ht="12.75">
      <c r="A34" s="99"/>
      <c r="B34" s="99"/>
      <c r="C34" s="99"/>
      <c r="D34" s="209"/>
      <c r="E34" s="209"/>
      <c r="F34" s="99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5"/>
    </row>
    <row r="35" spans="1:17" ht="12.75">
      <c r="A35" s="95"/>
      <c r="B35" s="95"/>
      <c r="C35" s="95"/>
      <c r="D35" s="95"/>
      <c r="E35" s="95"/>
      <c r="F35" s="95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5"/>
    </row>
    <row r="36" spans="1:17" ht="12.75">
      <c r="A36" s="95"/>
      <c r="B36" s="95"/>
      <c r="C36" s="95"/>
      <c r="D36" s="95"/>
      <c r="E36" s="95"/>
      <c r="F36" s="95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5"/>
    </row>
    <row r="37" spans="1:17" ht="12.75">
      <c r="A37" s="95"/>
      <c r="B37" s="95"/>
      <c r="C37" s="95"/>
      <c r="D37" s="95"/>
      <c r="E37" s="95"/>
      <c r="F37" s="95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5"/>
    </row>
    <row r="38" spans="1:16" ht="12.75">
      <c r="A38" s="95"/>
      <c r="B38" s="95"/>
      <c r="C38" s="95"/>
      <c r="D38" s="95"/>
      <c r="E38" s="95"/>
      <c r="F38" s="95"/>
      <c r="G38" s="97"/>
      <c r="H38" s="97"/>
      <c r="I38" s="97"/>
      <c r="J38" s="97"/>
      <c r="K38" s="97"/>
      <c r="L38" s="97"/>
      <c r="M38" s="97"/>
      <c r="N38" s="97"/>
      <c r="O38" s="97"/>
      <c r="P38" s="97"/>
    </row>
    <row r="39" spans="1:16" ht="12.75">
      <c r="A39" s="95"/>
      <c r="B39" s="95"/>
      <c r="C39" s="95"/>
      <c r="D39" s="95"/>
      <c r="E39" s="95"/>
      <c r="F39" s="95"/>
      <c r="G39" s="97"/>
      <c r="H39" s="97"/>
      <c r="I39" s="97"/>
      <c r="J39" s="97"/>
      <c r="K39" s="97"/>
      <c r="L39" s="97"/>
      <c r="M39" s="97"/>
      <c r="N39" s="97"/>
      <c r="O39" s="97"/>
      <c r="P39" s="97"/>
    </row>
    <row r="40" spans="1:16" ht="12.75">
      <c r="A40" s="95"/>
      <c r="B40" s="95"/>
      <c r="C40" s="95"/>
      <c r="D40" s="95"/>
      <c r="E40" s="95"/>
      <c r="F40" s="95"/>
      <c r="G40" s="97"/>
      <c r="H40" s="97"/>
      <c r="I40" s="97"/>
      <c r="J40" s="97"/>
      <c r="K40" s="97"/>
      <c r="L40" s="97"/>
      <c r="M40" s="97"/>
      <c r="N40" s="97"/>
      <c r="O40" s="97"/>
      <c r="P40" s="97"/>
    </row>
    <row r="41" spans="1:16" ht="12.75">
      <c r="A41" s="95"/>
      <c r="B41" s="95"/>
      <c r="C41" s="95"/>
      <c r="D41" s="95"/>
      <c r="E41" s="95"/>
      <c r="F41" s="95"/>
      <c r="G41" s="97"/>
      <c r="H41" s="97"/>
      <c r="I41" s="97"/>
      <c r="J41" s="97"/>
      <c r="K41" s="97"/>
      <c r="L41" s="97"/>
      <c r="M41" s="97"/>
      <c r="N41" s="97"/>
      <c r="O41" s="97"/>
      <c r="P41" s="97"/>
    </row>
    <row r="42" spans="1:16" ht="12.75">
      <c r="A42" s="95"/>
      <c r="B42" s="95"/>
      <c r="C42" s="95"/>
      <c r="D42" s="95"/>
      <c r="E42" s="95"/>
      <c r="F42" s="95"/>
      <c r="G42" s="97"/>
      <c r="H42" s="97"/>
      <c r="I42" s="97"/>
      <c r="J42" s="97"/>
      <c r="K42" s="97"/>
      <c r="L42" s="97"/>
      <c r="M42" s="97"/>
      <c r="N42" s="97"/>
      <c r="O42" s="97"/>
      <c r="P42" s="97"/>
    </row>
    <row r="43" spans="1:16" ht="12.75">
      <c r="A43" s="95"/>
      <c r="B43" s="95"/>
      <c r="C43" s="95"/>
      <c r="D43" s="95"/>
      <c r="E43" s="95"/>
      <c r="F43" s="95"/>
      <c r="G43" s="97"/>
      <c r="H43" s="97"/>
      <c r="I43" s="97"/>
      <c r="J43" s="97"/>
      <c r="K43" s="97"/>
      <c r="L43" s="97"/>
      <c r="M43" s="97"/>
      <c r="N43" s="97"/>
      <c r="O43" s="97"/>
      <c r="P43" s="97"/>
    </row>
    <row r="44" spans="1:16" ht="12.75">
      <c r="A44" s="95"/>
      <c r="B44" s="95"/>
      <c r="C44" s="95"/>
      <c r="D44" s="95"/>
      <c r="E44" s="95"/>
      <c r="F44" s="95"/>
      <c r="G44" s="97"/>
      <c r="H44" s="97"/>
      <c r="I44" s="97"/>
      <c r="J44" s="97"/>
      <c r="K44" s="97"/>
      <c r="L44" s="97"/>
      <c r="M44" s="97"/>
      <c r="N44" s="97"/>
      <c r="O44" s="97"/>
      <c r="P44" s="97"/>
    </row>
    <row r="45" spans="1:16" ht="12.75">
      <c r="A45" s="95"/>
      <c r="B45" s="95"/>
      <c r="C45" s="95"/>
      <c r="D45" s="95"/>
      <c r="E45" s="95"/>
      <c r="F45" s="95"/>
      <c r="G45" s="97"/>
      <c r="H45" s="97"/>
      <c r="I45" s="97"/>
      <c r="J45" s="97"/>
      <c r="K45" s="97"/>
      <c r="L45" s="97"/>
      <c r="M45" s="97"/>
      <c r="N45" s="97"/>
      <c r="O45" s="97"/>
      <c r="P45" s="97"/>
    </row>
    <row r="46" spans="1:16" ht="12.75">
      <c r="A46" s="95"/>
      <c r="B46" s="95"/>
      <c r="C46" s="95"/>
      <c r="D46" s="95"/>
      <c r="E46" s="95"/>
      <c r="F46" s="95"/>
      <c r="G46" s="97"/>
      <c r="H46" s="97"/>
      <c r="I46" s="97"/>
      <c r="J46" s="97"/>
      <c r="K46" s="97"/>
      <c r="L46" s="97"/>
      <c r="M46" s="97"/>
      <c r="N46" s="97"/>
      <c r="O46" s="97"/>
      <c r="P46" s="97"/>
    </row>
    <row r="47" spans="1:16" ht="12.75">
      <c r="A47" s="95"/>
      <c r="B47" s="95"/>
      <c r="C47" s="95"/>
      <c r="D47" s="95"/>
      <c r="E47" s="95"/>
      <c r="F47" s="95"/>
      <c r="G47" s="97"/>
      <c r="H47" s="97"/>
      <c r="I47" s="97"/>
      <c r="J47" s="97"/>
      <c r="K47" s="97"/>
      <c r="L47" s="97"/>
      <c r="M47" s="97"/>
      <c r="N47" s="97"/>
      <c r="O47" s="97"/>
      <c r="P47" s="97"/>
    </row>
    <row r="48" spans="1:16" ht="12.75">
      <c r="A48" s="95"/>
      <c r="B48" s="95"/>
      <c r="C48" s="95"/>
      <c r="D48" s="95"/>
      <c r="E48" s="95"/>
      <c r="F48" s="95"/>
      <c r="G48" s="97"/>
      <c r="H48" s="97"/>
      <c r="I48" s="97"/>
      <c r="J48" s="97"/>
      <c r="K48" s="97"/>
      <c r="L48" s="97"/>
      <c r="M48" s="97"/>
      <c r="N48" s="97"/>
      <c r="O48" s="97"/>
      <c r="P48" s="97"/>
    </row>
    <row r="49" spans="1:16" ht="12.75">
      <c r="A49" s="95"/>
      <c r="B49" s="95"/>
      <c r="C49" s="95"/>
      <c r="D49" s="95"/>
      <c r="E49" s="95"/>
      <c r="F49" s="95"/>
      <c r="G49" s="97"/>
      <c r="H49" s="97"/>
      <c r="I49" s="97"/>
      <c r="J49" s="97"/>
      <c r="K49" s="97"/>
      <c r="L49" s="97"/>
      <c r="M49" s="97"/>
      <c r="N49" s="97"/>
      <c r="O49" s="97"/>
      <c r="P49" s="97"/>
    </row>
    <row r="50" spans="1:16" ht="12.75">
      <c r="A50" s="95"/>
      <c r="B50" s="95"/>
      <c r="C50" s="95"/>
      <c r="D50" s="95"/>
      <c r="E50" s="95"/>
      <c r="F50" s="95"/>
      <c r="G50" s="97"/>
      <c r="H50" s="97"/>
      <c r="I50" s="97"/>
      <c r="J50" s="97"/>
      <c r="K50" s="97"/>
      <c r="L50" s="97"/>
      <c r="M50" s="97"/>
      <c r="N50" s="97"/>
      <c r="O50" s="97"/>
      <c r="P50" s="97"/>
    </row>
    <row r="51" spans="1:16" ht="12.75">
      <c r="A51" s="95"/>
      <c r="B51" s="95"/>
      <c r="C51" s="95"/>
      <c r="D51" s="95"/>
      <c r="E51" s="95"/>
      <c r="F51" s="95"/>
      <c r="G51" s="97"/>
      <c r="H51" s="97"/>
      <c r="I51" s="97"/>
      <c r="J51" s="97"/>
      <c r="K51" s="97"/>
      <c r="L51" s="97"/>
      <c r="M51" s="97"/>
      <c r="N51" s="97"/>
      <c r="O51" s="97"/>
      <c r="P51" s="97"/>
    </row>
    <row r="52" spans="1:16" ht="12.75">
      <c r="A52" s="95"/>
      <c r="B52" s="95"/>
      <c r="C52" s="95"/>
      <c r="D52" s="95"/>
      <c r="E52" s="95"/>
      <c r="F52" s="95"/>
      <c r="G52" s="97"/>
      <c r="H52" s="97"/>
      <c r="I52" s="97"/>
      <c r="J52" s="97"/>
      <c r="K52" s="97"/>
      <c r="L52" s="97"/>
      <c r="M52" s="97"/>
      <c r="N52" s="97"/>
      <c r="O52" s="97"/>
      <c r="P52" s="97"/>
    </row>
    <row r="53" spans="1:16" ht="12.75">
      <c r="A53" s="95"/>
      <c r="B53" s="95"/>
      <c r="C53" s="95"/>
      <c r="D53" s="95"/>
      <c r="E53" s="95"/>
      <c r="F53" s="95"/>
      <c r="G53" s="97"/>
      <c r="H53" s="97"/>
      <c r="I53" s="97"/>
      <c r="J53" s="97"/>
      <c r="K53" s="97"/>
      <c r="L53" s="97"/>
      <c r="M53" s="97"/>
      <c r="N53" s="97"/>
      <c r="O53" s="97"/>
      <c r="P53" s="97"/>
    </row>
    <row r="54" spans="1:16" ht="12.75">
      <c r="A54" s="95"/>
      <c r="B54" s="95"/>
      <c r="C54" s="95"/>
      <c r="D54" s="95"/>
      <c r="E54" s="95"/>
      <c r="F54" s="95"/>
      <c r="G54" s="97"/>
      <c r="H54" s="97"/>
      <c r="I54" s="97"/>
      <c r="J54" s="97"/>
      <c r="K54" s="97"/>
      <c r="L54" s="97"/>
      <c r="M54" s="97"/>
      <c r="N54" s="97"/>
      <c r="O54" s="97"/>
      <c r="P54" s="97"/>
    </row>
    <row r="55" spans="1:16" ht="12.75">
      <c r="A55" s="95"/>
      <c r="B55" s="95"/>
      <c r="C55" s="95"/>
      <c r="D55" s="95"/>
      <c r="E55" s="95"/>
      <c r="F55" s="95"/>
      <c r="G55" s="97"/>
      <c r="H55" s="97"/>
      <c r="I55" s="97"/>
      <c r="J55" s="97"/>
      <c r="K55" s="97"/>
      <c r="L55" s="97"/>
      <c r="M55" s="97"/>
      <c r="N55" s="97"/>
      <c r="O55" s="97"/>
      <c r="P55" s="97"/>
    </row>
    <row r="56" spans="1:16" ht="12.75">
      <c r="A56" s="95"/>
      <c r="B56" s="95"/>
      <c r="C56" s="95"/>
      <c r="D56" s="95"/>
      <c r="E56" s="95"/>
      <c r="F56" s="95"/>
      <c r="G56" s="97"/>
      <c r="H56" s="97"/>
      <c r="I56" s="97"/>
      <c r="J56" s="97"/>
      <c r="K56" s="97"/>
      <c r="L56" s="97"/>
      <c r="M56" s="97"/>
      <c r="N56" s="97"/>
      <c r="O56" s="97"/>
      <c r="P56" s="97"/>
    </row>
    <row r="57" spans="1:16" ht="12.75">
      <c r="A57" s="95"/>
      <c r="B57" s="95"/>
      <c r="C57" s="95"/>
      <c r="D57" s="95"/>
      <c r="E57" s="95"/>
      <c r="F57" s="95"/>
      <c r="G57" s="97"/>
      <c r="H57" s="97"/>
      <c r="I57" s="97"/>
      <c r="J57" s="97"/>
      <c r="K57" s="97"/>
      <c r="L57" s="97"/>
      <c r="M57" s="97"/>
      <c r="N57" s="97"/>
      <c r="O57" s="97"/>
      <c r="P57" s="97"/>
    </row>
    <row r="58" spans="1:16" ht="12.75">
      <c r="A58" s="95"/>
      <c r="B58" s="95"/>
      <c r="C58" s="95"/>
      <c r="D58" s="95"/>
      <c r="E58" s="95"/>
      <c r="F58" s="95"/>
      <c r="G58" s="97"/>
      <c r="H58" s="97"/>
      <c r="I58" s="97"/>
      <c r="J58" s="97"/>
      <c r="K58" s="97"/>
      <c r="L58" s="97"/>
      <c r="M58" s="97"/>
      <c r="N58" s="97"/>
      <c r="O58" s="97"/>
      <c r="P58" s="97"/>
    </row>
    <row r="59" spans="1:16" ht="12.75">
      <c r="A59" s="95"/>
      <c r="B59" s="95"/>
      <c r="C59" s="95"/>
      <c r="D59" s="95"/>
      <c r="E59" s="95"/>
      <c r="F59" s="95"/>
      <c r="G59" s="97"/>
      <c r="H59" s="97"/>
      <c r="I59" s="97"/>
      <c r="J59" s="97"/>
      <c r="K59" s="97"/>
      <c r="L59" s="97"/>
      <c r="M59" s="97"/>
      <c r="N59" s="97"/>
      <c r="O59" s="97"/>
      <c r="P59" s="97"/>
    </row>
    <row r="60" spans="1:16" ht="12.75">
      <c r="A60" s="95"/>
      <c r="B60" s="95"/>
      <c r="C60" s="95"/>
      <c r="D60" s="95"/>
      <c r="E60" s="95"/>
      <c r="F60" s="95"/>
      <c r="G60" s="97"/>
      <c r="H60" s="97"/>
      <c r="I60" s="97"/>
      <c r="J60" s="97"/>
      <c r="K60" s="97"/>
      <c r="L60" s="97"/>
      <c r="M60" s="97"/>
      <c r="N60" s="97"/>
      <c r="O60" s="97"/>
      <c r="P60" s="97"/>
    </row>
    <row r="61" spans="1:16" ht="12.75">
      <c r="A61" s="95"/>
      <c r="B61" s="95"/>
      <c r="C61" s="95"/>
      <c r="D61" s="95"/>
      <c r="E61" s="95"/>
      <c r="F61" s="95"/>
      <c r="G61" s="97"/>
      <c r="H61" s="97"/>
      <c r="I61" s="97"/>
      <c r="J61" s="97"/>
      <c r="K61" s="97"/>
      <c r="L61" s="97"/>
      <c r="M61" s="97"/>
      <c r="N61" s="97"/>
      <c r="O61" s="97"/>
      <c r="P61" s="97"/>
    </row>
    <row r="62" spans="1:16" ht="12.75">
      <c r="A62" s="95"/>
      <c r="B62" s="95"/>
      <c r="C62" s="95"/>
      <c r="D62" s="95"/>
      <c r="E62" s="95"/>
      <c r="F62" s="95"/>
      <c r="G62" s="97"/>
      <c r="H62" s="97"/>
      <c r="I62" s="97"/>
      <c r="J62" s="97"/>
      <c r="K62" s="97"/>
      <c r="L62" s="97"/>
      <c r="M62" s="97"/>
      <c r="N62" s="97"/>
      <c r="O62" s="97"/>
      <c r="P62" s="97"/>
    </row>
    <row r="63" spans="1:16" ht="12.75">
      <c r="A63" s="95"/>
      <c r="B63" s="95"/>
      <c r="C63" s="95"/>
      <c r="D63" s="95"/>
      <c r="E63" s="95"/>
      <c r="F63" s="95"/>
      <c r="G63" s="97"/>
      <c r="H63" s="97"/>
      <c r="I63" s="97"/>
      <c r="J63" s="97"/>
      <c r="K63" s="97"/>
      <c r="L63" s="97"/>
      <c r="M63" s="97"/>
      <c r="N63" s="97"/>
      <c r="O63" s="97"/>
      <c r="P63" s="97"/>
    </row>
    <row r="64" spans="1:16" ht="12.75">
      <c r="A64" s="95"/>
      <c r="B64" s="95"/>
      <c r="C64" s="95"/>
      <c r="D64" s="95"/>
      <c r="E64" s="95"/>
      <c r="F64" s="95"/>
      <c r="G64" s="97"/>
      <c r="H64" s="97"/>
      <c r="I64" s="97"/>
      <c r="J64" s="97"/>
      <c r="K64" s="97"/>
      <c r="L64" s="97"/>
      <c r="M64" s="97"/>
      <c r="N64" s="97"/>
      <c r="O64" s="97"/>
      <c r="P64" s="97"/>
    </row>
    <row r="65" spans="1:16" ht="12.75">
      <c r="A65" s="95"/>
      <c r="B65" s="95"/>
      <c r="C65" s="95"/>
      <c r="D65" s="95"/>
      <c r="E65" s="95"/>
      <c r="F65" s="95"/>
      <c r="G65" s="97"/>
      <c r="H65" s="97"/>
      <c r="I65" s="97"/>
      <c r="J65" s="97"/>
      <c r="K65" s="97"/>
      <c r="L65" s="97"/>
      <c r="M65" s="97"/>
      <c r="N65" s="97"/>
      <c r="O65" s="97"/>
      <c r="P65" s="97"/>
    </row>
    <row r="66" spans="1:16" ht="12.75">
      <c r="A66" s="95"/>
      <c r="B66" s="95"/>
      <c r="C66" s="95"/>
      <c r="D66" s="95"/>
      <c r="E66" s="95"/>
      <c r="F66" s="95"/>
      <c r="G66" s="97"/>
      <c r="H66" s="97"/>
      <c r="I66" s="97"/>
      <c r="J66" s="97"/>
      <c r="K66" s="97"/>
      <c r="L66" s="97"/>
      <c r="M66" s="97"/>
      <c r="N66" s="97"/>
      <c r="O66" s="97"/>
      <c r="P66" s="97"/>
    </row>
    <row r="67" spans="1:16" ht="12.75">
      <c r="A67" s="95"/>
      <c r="B67" s="95"/>
      <c r="C67" s="95"/>
      <c r="D67" s="95"/>
      <c r="E67" s="95"/>
      <c r="F67" s="95"/>
      <c r="G67" s="97"/>
      <c r="H67" s="97"/>
      <c r="I67" s="97"/>
      <c r="J67" s="97"/>
      <c r="K67" s="97"/>
      <c r="L67" s="97"/>
      <c r="M67" s="97"/>
      <c r="N67" s="97"/>
      <c r="O67" s="97"/>
      <c r="P67" s="97"/>
    </row>
    <row r="68" spans="1:16" ht="12.75">
      <c r="A68" s="95"/>
      <c r="B68" s="95"/>
      <c r="C68" s="95"/>
      <c r="D68" s="95"/>
      <c r="E68" s="95"/>
      <c r="F68" s="95"/>
      <c r="G68" s="97"/>
      <c r="H68" s="97"/>
      <c r="I68" s="97"/>
      <c r="J68" s="97"/>
      <c r="K68" s="97"/>
      <c r="L68" s="97"/>
      <c r="M68" s="97"/>
      <c r="N68" s="97"/>
      <c r="O68" s="97"/>
      <c r="P68" s="97"/>
    </row>
    <row r="69" spans="1:16" ht="12.75">
      <c r="A69" s="95"/>
      <c r="B69" s="95"/>
      <c r="C69" s="95"/>
      <c r="D69" s="95"/>
      <c r="E69" s="95"/>
      <c r="F69" s="95"/>
      <c r="G69" s="97"/>
      <c r="H69" s="97"/>
      <c r="I69" s="97"/>
      <c r="J69" s="97"/>
      <c r="K69" s="97"/>
      <c r="L69" s="97"/>
      <c r="M69" s="97"/>
      <c r="N69" s="97"/>
      <c r="O69" s="97"/>
      <c r="P69" s="97"/>
    </row>
    <row r="70" spans="1:16" ht="12.75">
      <c r="A70" s="95"/>
      <c r="B70" s="95"/>
      <c r="C70" s="95"/>
      <c r="D70" s="95"/>
      <c r="E70" s="95"/>
      <c r="F70" s="95"/>
      <c r="G70" s="97"/>
      <c r="H70" s="97"/>
      <c r="I70" s="97"/>
      <c r="J70" s="97"/>
      <c r="K70" s="97"/>
      <c r="L70" s="97"/>
      <c r="M70" s="97"/>
      <c r="N70" s="97"/>
      <c r="O70" s="97"/>
      <c r="P70" s="97"/>
    </row>
    <row r="71" spans="1:16" ht="12.75">
      <c r="A71" s="95"/>
      <c r="B71" s="95"/>
      <c r="C71" s="95"/>
      <c r="D71" s="95"/>
      <c r="E71" s="95"/>
      <c r="F71" s="95"/>
      <c r="G71" s="97"/>
      <c r="H71" s="97"/>
      <c r="I71" s="97"/>
      <c r="J71" s="97"/>
      <c r="K71" s="97"/>
      <c r="L71" s="97"/>
      <c r="M71" s="97"/>
      <c r="N71" s="97"/>
      <c r="O71" s="97"/>
      <c r="P71" s="97"/>
    </row>
    <row r="72" spans="1:16" ht="12.75">
      <c r="A72" s="95"/>
      <c r="B72" s="95"/>
      <c r="C72" s="95"/>
      <c r="D72" s="95"/>
      <c r="E72" s="95"/>
      <c r="F72" s="95"/>
      <c r="G72" s="97"/>
      <c r="H72" s="97"/>
      <c r="I72" s="97"/>
      <c r="J72" s="97"/>
      <c r="K72" s="97"/>
      <c r="L72" s="97"/>
      <c r="M72" s="97"/>
      <c r="N72" s="97"/>
      <c r="O72" s="97"/>
      <c r="P72" s="97"/>
    </row>
    <row r="73" spans="1:16" ht="12.75">
      <c r="A73" s="95"/>
      <c r="B73" s="95"/>
      <c r="C73" s="95"/>
      <c r="D73" s="95"/>
      <c r="E73" s="95"/>
      <c r="F73" s="95"/>
      <c r="G73" s="97"/>
      <c r="H73" s="97"/>
      <c r="I73" s="97"/>
      <c r="J73" s="97"/>
      <c r="K73" s="97"/>
      <c r="L73" s="97"/>
      <c r="M73" s="97"/>
      <c r="N73" s="97"/>
      <c r="O73" s="97"/>
      <c r="P73" s="97"/>
    </row>
    <row r="74" spans="1:16" ht="12.75">
      <c r="A74" s="95"/>
      <c r="B74" s="95"/>
      <c r="C74" s="95"/>
      <c r="D74" s="95"/>
      <c r="E74" s="95"/>
      <c r="F74" s="95"/>
      <c r="G74" s="97"/>
      <c r="H74" s="97"/>
      <c r="I74" s="97"/>
      <c r="J74" s="97"/>
      <c r="K74" s="97"/>
      <c r="L74" s="97"/>
      <c r="M74" s="97"/>
      <c r="N74" s="97"/>
      <c r="O74" s="97"/>
      <c r="P74" s="97"/>
    </row>
    <row r="75" spans="1:16" ht="12.75">
      <c r="A75" s="95"/>
      <c r="B75" s="95"/>
      <c r="C75" s="95"/>
      <c r="D75" s="95"/>
      <c r="E75" s="95"/>
      <c r="F75" s="95"/>
      <c r="G75" s="97"/>
      <c r="H75" s="97"/>
      <c r="I75" s="97"/>
      <c r="J75" s="97"/>
      <c r="K75" s="97"/>
      <c r="L75" s="97"/>
      <c r="M75" s="97"/>
      <c r="N75" s="97"/>
      <c r="O75" s="97"/>
      <c r="P75" s="97"/>
    </row>
    <row r="76" spans="1:16" ht="12.75">
      <c r="A76" s="95"/>
      <c r="B76" s="95"/>
      <c r="C76" s="95"/>
      <c r="D76" s="95"/>
      <c r="E76" s="95"/>
      <c r="F76" s="95"/>
      <c r="G76" s="97"/>
      <c r="H76" s="97"/>
      <c r="I76" s="97"/>
      <c r="J76" s="97"/>
      <c r="K76" s="97"/>
      <c r="L76" s="97"/>
      <c r="M76" s="97"/>
      <c r="N76" s="97"/>
      <c r="O76" s="97"/>
      <c r="P76" s="97"/>
    </row>
    <row r="77" spans="7:16" ht="12.75">
      <c r="G77" s="97"/>
      <c r="H77" s="97"/>
      <c r="I77" s="97"/>
      <c r="J77" s="97"/>
      <c r="K77" s="97"/>
      <c r="L77" s="97"/>
      <c r="M77" s="97"/>
      <c r="N77" s="97"/>
      <c r="O77" s="97"/>
      <c r="P77" s="97"/>
    </row>
    <row r="78" spans="7:16" ht="12.75">
      <c r="G78" s="97"/>
      <c r="H78" s="97"/>
      <c r="I78" s="97"/>
      <c r="J78" s="97"/>
      <c r="K78" s="97"/>
      <c r="L78" s="97"/>
      <c r="M78" s="97"/>
      <c r="N78" s="97"/>
      <c r="O78" s="97"/>
      <c r="P78" s="97"/>
    </row>
    <row r="79" spans="7:16" ht="12.75">
      <c r="G79" s="97"/>
      <c r="H79" s="97"/>
      <c r="I79" s="97"/>
      <c r="J79" s="97"/>
      <c r="K79" s="97"/>
      <c r="L79" s="97"/>
      <c r="M79" s="97"/>
      <c r="N79" s="97"/>
      <c r="O79" s="97"/>
      <c r="P79" s="97"/>
    </row>
    <row r="80" spans="7:16" ht="12.75">
      <c r="G80" s="97"/>
      <c r="H80" s="97"/>
      <c r="I80" s="97"/>
      <c r="J80" s="97"/>
      <c r="K80" s="97"/>
      <c r="L80" s="97"/>
      <c r="M80" s="97"/>
      <c r="N80" s="97"/>
      <c r="O80" s="97"/>
      <c r="P80" s="97"/>
    </row>
    <row r="81" spans="7:16" ht="12.75">
      <c r="G81" s="97"/>
      <c r="H81" s="97"/>
      <c r="I81" s="97"/>
      <c r="J81" s="97"/>
      <c r="K81" s="97"/>
      <c r="L81" s="97"/>
      <c r="M81" s="97"/>
      <c r="N81" s="97"/>
      <c r="O81" s="97"/>
      <c r="P81" s="97"/>
    </row>
    <row r="82" spans="7:16" ht="12.75">
      <c r="G82" s="97"/>
      <c r="H82" s="97"/>
      <c r="I82" s="97"/>
      <c r="J82" s="97"/>
      <c r="K82" s="97"/>
      <c r="L82" s="97"/>
      <c r="M82" s="97"/>
      <c r="N82" s="97"/>
      <c r="O82" s="97"/>
      <c r="P82" s="97"/>
    </row>
    <row r="83" spans="7:16" ht="12.75">
      <c r="G83" s="97"/>
      <c r="H83" s="97"/>
      <c r="I83" s="97"/>
      <c r="J83" s="97"/>
      <c r="K83" s="97"/>
      <c r="L83" s="97"/>
      <c r="M83" s="97"/>
      <c r="N83" s="97"/>
      <c r="O83" s="97"/>
      <c r="P83" s="97"/>
    </row>
    <row r="84" spans="7:16" ht="12.75">
      <c r="G84" s="97"/>
      <c r="H84" s="97"/>
      <c r="I84" s="97"/>
      <c r="J84" s="97"/>
      <c r="K84" s="97"/>
      <c r="L84" s="97"/>
      <c r="M84" s="97"/>
      <c r="N84" s="97"/>
      <c r="O84" s="97"/>
      <c r="P84" s="97"/>
    </row>
    <row r="85" spans="7:16" ht="12.75">
      <c r="G85" s="97"/>
      <c r="H85" s="97"/>
      <c r="I85" s="97"/>
      <c r="J85" s="97"/>
      <c r="K85" s="97"/>
      <c r="L85" s="97"/>
      <c r="M85" s="97"/>
      <c r="N85" s="97"/>
      <c r="O85" s="97"/>
      <c r="P85" s="97"/>
    </row>
    <row r="86" spans="7:16" ht="12.75">
      <c r="G86" s="97"/>
      <c r="H86" s="97"/>
      <c r="I86" s="97"/>
      <c r="J86" s="97"/>
      <c r="K86" s="97"/>
      <c r="L86" s="97"/>
      <c r="M86" s="97"/>
      <c r="N86" s="97"/>
      <c r="O86" s="97"/>
      <c r="P86" s="97"/>
    </row>
    <row r="87" spans="7:16" ht="12.75">
      <c r="G87" s="97"/>
      <c r="H87" s="97"/>
      <c r="I87" s="97"/>
      <c r="J87" s="97"/>
      <c r="K87" s="97"/>
      <c r="L87" s="97"/>
      <c r="M87" s="97"/>
      <c r="N87" s="97"/>
      <c r="O87" s="97"/>
      <c r="P87" s="97"/>
    </row>
    <row r="88" spans="7:16" ht="12.75">
      <c r="G88" s="97"/>
      <c r="H88" s="97"/>
      <c r="I88" s="97"/>
      <c r="J88" s="97"/>
      <c r="K88" s="97"/>
      <c r="L88" s="97"/>
      <c r="M88" s="97"/>
      <c r="N88" s="97"/>
      <c r="O88" s="97"/>
      <c r="P88" s="97"/>
    </row>
    <row r="89" spans="7:16" ht="12.75">
      <c r="G89" s="97"/>
      <c r="H89" s="97"/>
      <c r="I89" s="97"/>
      <c r="J89" s="97"/>
      <c r="K89" s="97"/>
      <c r="L89" s="97"/>
      <c r="M89" s="97"/>
      <c r="N89" s="97"/>
      <c r="O89" s="97"/>
      <c r="P89" s="97"/>
    </row>
    <row r="90" spans="7:16" ht="12.75">
      <c r="G90" s="97"/>
      <c r="H90" s="97"/>
      <c r="I90" s="97"/>
      <c r="J90" s="97"/>
      <c r="K90" s="97"/>
      <c r="L90" s="97"/>
      <c r="M90" s="97"/>
      <c r="N90" s="97"/>
      <c r="O90" s="97"/>
      <c r="P90" s="97"/>
    </row>
    <row r="91" spans="7:16" ht="12.75">
      <c r="G91" s="97"/>
      <c r="H91" s="97"/>
      <c r="I91" s="97"/>
      <c r="J91" s="97"/>
      <c r="K91" s="97"/>
      <c r="L91" s="97"/>
      <c r="M91" s="97"/>
      <c r="N91" s="97"/>
      <c r="O91" s="97"/>
      <c r="P91" s="97"/>
    </row>
    <row r="92" spans="7:16" ht="12.75">
      <c r="G92" s="97"/>
      <c r="H92" s="97"/>
      <c r="I92" s="97"/>
      <c r="J92" s="97"/>
      <c r="K92" s="97"/>
      <c r="L92" s="97"/>
      <c r="M92" s="97"/>
      <c r="N92" s="97"/>
      <c r="O92" s="97"/>
      <c r="P92" s="97"/>
    </row>
    <row r="93" spans="7:16" ht="12.75">
      <c r="G93" s="97"/>
      <c r="H93" s="97"/>
      <c r="I93" s="97"/>
      <c r="J93" s="97"/>
      <c r="K93" s="97"/>
      <c r="L93" s="97"/>
      <c r="M93" s="97"/>
      <c r="N93" s="97"/>
      <c r="O93" s="97"/>
      <c r="P93" s="97"/>
    </row>
    <row r="94" spans="7:16" ht="12.75">
      <c r="G94" s="97"/>
      <c r="H94" s="97"/>
      <c r="I94" s="97"/>
      <c r="J94" s="97"/>
      <c r="K94" s="97"/>
      <c r="L94" s="97"/>
      <c r="M94" s="97"/>
      <c r="N94" s="97"/>
      <c r="O94" s="97"/>
      <c r="P94" s="97"/>
    </row>
    <row r="95" spans="7:16" ht="12.75">
      <c r="G95" s="97"/>
      <c r="H95" s="97"/>
      <c r="I95" s="97"/>
      <c r="J95" s="97"/>
      <c r="K95" s="97"/>
      <c r="L95" s="97"/>
      <c r="M95" s="97"/>
      <c r="N95" s="97"/>
      <c r="O95" s="97"/>
      <c r="P95" s="97"/>
    </row>
    <row r="96" spans="7:16" ht="12.75">
      <c r="G96" s="97"/>
      <c r="H96" s="97"/>
      <c r="I96" s="97"/>
      <c r="J96" s="97"/>
      <c r="K96" s="97"/>
      <c r="L96" s="97"/>
      <c r="M96" s="97"/>
      <c r="N96" s="97"/>
      <c r="O96" s="97"/>
      <c r="P96" s="97"/>
    </row>
    <row r="97" spans="7:16" ht="12.75">
      <c r="G97" s="97"/>
      <c r="H97" s="97"/>
      <c r="I97" s="97"/>
      <c r="J97" s="97"/>
      <c r="K97" s="97"/>
      <c r="L97" s="97"/>
      <c r="M97" s="97"/>
      <c r="N97" s="97"/>
      <c r="O97" s="97"/>
      <c r="P97" s="97"/>
    </row>
    <row r="98" spans="7:16" ht="12.75">
      <c r="G98" s="97"/>
      <c r="H98" s="97"/>
      <c r="I98" s="97"/>
      <c r="J98" s="97"/>
      <c r="K98" s="97"/>
      <c r="L98" s="97"/>
      <c r="M98" s="97"/>
      <c r="N98" s="97"/>
      <c r="O98" s="97"/>
      <c r="P98" s="97"/>
    </row>
    <row r="99" spans="7:16" ht="12.75">
      <c r="G99" s="97"/>
      <c r="H99" s="97"/>
      <c r="I99" s="97"/>
      <c r="J99" s="97"/>
      <c r="K99" s="97"/>
      <c r="L99" s="97"/>
      <c r="M99" s="97"/>
      <c r="N99" s="97"/>
      <c r="O99" s="97"/>
      <c r="P99" s="97"/>
    </row>
    <row r="100" spans="7:16" ht="12.75">
      <c r="G100" s="97"/>
      <c r="H100" s="97"/>
      <c r="I100" s="97"/>
      <c r="J100" s="97"/>
      <c r="K100" s="97"/>
      <c r="L100" s="97"/>
      <c r="M100" s="97"/>
      <c r="N100" s="97"/>
      <c r="O100" s="97"/>
      <c r="P100" s="97"/>
    </row>
    <row r="101" spans="7:16" ht="12.75">
      <c r="G101" s="97"/>
      <c r="H101" s="97"/>
      <c r="I101" s="97"/>
      <c r="J101" s="97"/>
      <c r="K101" s="97"/>
      <c r="L101" s="97"/>
      <c r="M101" s="97"/>
      <c r="N101" s="97"/>
      <c r="O101" s="97"/>
      <c r="P101" s="97"/>
    </row>
    <row r="102" spans="7:16" ht="12.75">
      <c r="G102" s="97"/>
      <c r="H102" s="97"/>
      <c r="I102" s="97"/>
      <c r="J102" s="97"/>
      <c r="K102" s="97"/>
      <c r="L102" s="97"/>
      <c r="M102" s="97"/>
      <c r="N102" s="97"/>
      <c r="O102" s="97"/>
      <c r="P102" s="97"/>
    </row>
    <row r="103" spans="7:16" ht="12.75">
      <c r="G103" s="97"/>
      <c r="H103" s="97"/>
      <c r="I103" s="97"/>
      <c r="J103" s="97"/>
      <c r="K103" s="97"/>
      <c r="L103" s="97"/>
      <c r="M103" s="97"/>
      <c r="N103" s="97"/>
      <c r="O103" s="97"/>
      <c r="P103" s="97"/>
    </row>
    <row r="104" spans="7:16" ht="12.75">
      <c r="G104" s="97"/>
      <c r="H104" s="97"/>
      <c r="I104" s="97"/>
      <c r="J104" s="97"/>
      <c r="K104" s="97"/>
      <c r="L104" s="97"/>
      <c r="M104" s="97"/>
      <c r="N104" s="97"/>
      <c r="O104" s="97"/>
      <c r="P104" s="97"/>
    </row>
    <row r="105" spans="7:16" ht="12.75">
      <c r="G105" s="97"/>
      <c r="H105" s="97"/>
      <c r="I105" s="97"/>
      <c r="J105" s="97"/>
      <c r="K105" s="97"/>
      <c r="L105" s="97"/>
      <c r="M105" s="97"/>
      <c r="N105" s="97"/>
      <c r="O105" s="97"/>
      <c r="P105" s="97"/>
    </row>
    <row r="106" spans="7:16" ht="12.75">
      <c r="G106" s="97"/>
      <c r="H106" s="97"/>
      <c r="I106" s="97"/>
      <c r="J106" s="97"/>
      <c r="K106" s="97"/>
      <c r="L106" s="97"/>
      <c r="M106" s="97"/>
      <c r="N106" s="97"/>
      <c r="O106" s="97"/>
      <c r="P106" s="97"/>
    </row>
    <row r="107" spans="7:16" ht="12.75">
      <c r="G107" s="97"/>
      <c r="H107" s="97"/>
      <c r="I107" s="97"/>
      <c r="J107" s="97"/>
      <c r="K107" s="97"/>
      <c r="L107" s="97"/>
      <c r="M107" s="97"/>
      <c r="N107" s="97"/>
      <c r="O107" s="97"/>
      <c r="P107" s="97"/>
    </row>
    <row r="108" spans="7:16" ht="12.75">
      <c r="G108" s="97"/>
      <c r="H108" s="97"/>
      <c r="I108" s="97"/>
      <c r="J108" s="97"/>
      <c r="K108" s="97"/>
      <c r="L108" s="97"/>
      <c r="M108" s="97"/>
      <c r="N108" s="97"/>
      <c r="O108" s="97"/>
      <c r="P108" s="97"/>
    </row>
    <row r="109" spans="7:16" ht="12.75">
      <c r="G109" s="97"/>
      <c r="H109" s="97"/>
      <c r="I109" s="97"/>
      <c r="J109" s="97"/>
      <c r="K109" s="97"/>
      <c r="L109" s="97"/>
      <c r="M109" s="97"/>
      <c r="N109" s="97"/>
      <c r="O109" s="97"/>
      <c r="P109" s="97"/>
    </row>
    <row r="110" spans="7:16" ht="12.75">
      <c r="G110" s="97"/>
      <c r="H110" s="97"/>
      <c r="I110" s="97"/>
      <c r="J110" s="97"/>
      <c r="K110" s="97"/>
      <c r="L110" s="97"/>
      <c r="M110" s="97"/>
      <c r="N110" s="97"/>
      <c r="O110" s="97"/>
      <c r="P110" s="97"/>
    </row>
    <row r="111" spans="7:16" ht="12.75">
      <c r="G111" s="97"/>
      <c r="H111" s="97"/>
      <c r="I111" s="97"/>
      <c r="J111" s="97"/>
      <c r="K111" s="97"/>
      <c r="L111" s="97"/>
      <c r="M111" s="97"/>
      <c r="N111" s="97"/>
      <c r="O111" s="97"/>
      <c r="P111" s="97"/>
    </row>
    <row r="112" spans="7:16" ht="12.75">
      <c r="G112" s="97"/>
      <c r="H112" s="97"/>
      <c r="I112" s="97"/>
      <c r="J112" s="97"/>
      <c r="K112" s="97"/>
      <c r="L112" s="97"/>
      <c r="M112" s="97"/>
      <c r="N112" s="97"/>
      <c r="O112" s="97"/>
      <c r="P112" s="97"/>
    </row>
    <row r="113" spans="7:16" ht="12.75">
      <c r="G113" s="97"/>
      <c r="H113" s="97"/>
      <c r="I113" s="97"/>
      <c r="J113" s="97"/>
      <c r="K113" s="97"/>
      <c r="L113" s="97"/>
      <c r="M113" s="97"/>
      <c r="N113" s="97"/>
      <c r="O113" s="97"/>
      <c r="P113" s="97"/>
    </row>
    <row r="114" spans="7:16" ht="12.75">
      <c r="G114" s="97"/>
      <c r="H114" s="97"/>
      <c r="I114" s="97"/>
      <c r="J114" s="97"/>
      <c r="K114" s="97"/>
      <c r="L114" s="97"/>
      <c r="M114" s="97"/>
      <c r="N114" s="97"/>
      <c r="O114" s="97"/>
      <c r="P114" s="97"/>
    </row>
    <row r="115" spans="7:16" ht="12.75">
      <c r="G115" s="97"/>
      <c r="H115" s="97"/>
      <c r="I115" s="97"/>
      <c r="J115" s="97"/>
      <c r="K115" s="97"/>
      <c r="L115" s="97"/>
      <c r="M115" s="97"/>
      <c r="N115" s="97"/>
      <c r="O115" s="97"/>
      <c r="P115" s="97"/>
    </row>
    <row r="116" spans="7:16" ht="12.75">
      <c r="G116" s="97"/>
      <c r="H116" s="97"/>
      <c r="I116" s="97"/>
      <c r="J116" s="97"/>
      <c r="K116" s="97"/>
      <c r="L116" s="97"/>
      <c r="M116" s="97"/>
      <c r="N116" s="97"/>
      <c r="O116" s="97"/>
      <c r="P116" s="97"/>
    </row>
    <row r="117" spans="7:16" ht="12.75">
      <c r="G117" s="97"/>
      <c r="H117" s="97"/>
      <c r="I117" s="97"/>
      <c r="J117" s="97"/>
      <c r="K117" s="97"/>
      <c r="L117" s="97"/>
      <c r="M117" s="97"/>
      <c r="N117" s="97"/>
      <c r="O117" s="97"/>
      <c r="P117" s="97"/>
    </row>
    <row r="118" spans="7:16" ht="12.75">
      <c r="G118" s="97"/>
      <c r="H118" s="97"/>
      <c r="I118" s="97"/>
      <c r="J118" s="97"/>
      <c r="K118" s="97"/>
      <c r="L118" s="97"/>
      <c r="M118" s="97"/>
      <c r="N118" s="97"/>
      <c r="O118" s="97"/>
      <c r="P118" s="97"/>
    </row>
    <row r="119" spans="7:16" ht="12.75">
      <c r="G119" s="97"/>
      <c r="H119" s="97"/>
      <c r="I119" s="97"/>
      <c r="J119" s="97"/>
      <c r="K119" s="97"/>
      <c r="L119" s="97"/>
      <c r="M119" s="97"/>
      <c r="N119" s="97"/>
      <c r="O119" s="97"/>
      <c r="P119" s="97"/>
    </row>
    <row r="120" spans="7:16" ht="12.75">
      <c r="G120" s="97"/>
      <c r="H120" s="97"/>
      <c r="I120" s="97"/>
      <c r="J120" s="97"/>
      <c r="K120" s="97"/>
      <c r="L120" s="97"/>
      <c r="M120" s="97"/>
      <c r="N120" s="97"/>
      <c r="O120" s="97"/>
      <c r="P120" s="97"/>
    </row>
    <row r="121" spans="7:16" ht="12.75">
      <c r="G121" s="97"/>
      <c r="H121" s="97"/>
      <c r="I121" s="97"/>
      <c r="J121" s="97"/>
      <c r="K121" s="97"/>
      <c r="L121" s="97"/>
      <c r="M121" s="97"/>
      <c r="N121" s="97"/>
      <c r="O121" s="97"/>
      <c r="P121" s="97"/>
    </row>
    <row r="122" spans="7:16" ht="12.75">
      <c r="G122" s="97"/>
      <c r="H122" s="97"/>
      <c r="I122" s="97"/>
      <c r="J122" s="97"/>
      <c r="K122" s="97"/>
      <c r="L122" s="97"/>
      <c r="M122" s="97"/>
      <c r="N122" s="97"/>
      <c r="O122" s="97"/>
      <c r="P122" s="97"/>
    </row>
    <row r="123" spans="7:16" ht="12.75">
      <c r="G123" s="97"/>
      <c r="H123" s="97"/>
      <c r="I123" s="97"/>
      <c r="J123" s="97"/>
      <c r="K123" s="97"/>
      <c r="L123" s="97"/>
      <c r="M123" s="97"/>
      <c r="N123" s="97"/>
      <c r="O123" s="97"/>
      <c r="P123" s="97"/>
    </row>
    <row r="124" spans="7:16" ht="12.75">
      <c r="G124" s="97"/>
      <c r="H124" s="97"/>
      <c r="I124" s="97"/>
      <c r="J124" s="97"/>
      <c r="K124" s="97"/>
      <c r="L124" s="97"/>
      <c r="M124" s="97"/>
      <c r="N124" s="97"/>
      <c r="O124" s="97"/>
      <c r="P124" s="97"/>
    </row>
    <row r="125" spans="7:16" ht="12.75">
      <c r="G125" s="97"/>
      <c r="H125" s="97"/>
      <c r="I125" s="97"/>
      <c r="J125" s="97"/>
      <c r="K125" s="97"/>
      <c r="L125" s="97"/>
      <c r="M125" s="97"/>
      <c r="N125" s="97"/>
      <c r="O125" s="97"/>
      <c r="P125" s="97"/>
    </row>
    <row r="126" spans="7:16" ht="12.75">
      <c r="G126" s="97"/>
      <c r="H126" s="97"/>
      <c r="I126" s="97"/>
      <c r="J126" s="97"/>
      <c r="K126" s="97"/>
      <c r="L126" s="97"/>
      <c r="M126" s="97"/>
      <c r="N126" s="97"/>
      <c r="O126" s="97"/>
      <c r="P126" s="97"/>
    </row>
    <row r="127" spans="7:16" ht="12.75">
      <c r="G127" s="97"/>
      <c r="H127" s="97"/>
      <c r="I127" s="97"/>
      <c r="J127" s="97"/>
      <c r="K127" s="97"/>
      <c r="L127" s="97"/>
      <c r="M127" s="97"/>
      <c r="N127" s="97"/>
      <c r="O127" s="97"/>
      <c r="P127" s="97"/>
    </row>
    <row r="128" spans="7:16" ht="12.75">
      <c r="G128" s="97"/>
      <c r="H128" s="97"/>
      <c r="I128" s="97"/>
      <c r="J128" s="97"/>
      <c r="K128" s="97"/>
      <c r="L128" s="97"/>
      <c r="M128" s="97"/>
      <c r="N128" s="97"/>
      <c r="O128" s="97"/>
      <c r="P128" s="97"/>
    </row>
    <row r="129" spans="7:16" ht="12.75">
      <c r="G129" s="97"/>
      <c r="H129" s="97"/>
      <c r="I129" s="97"/>
      <c r="J129" s="97"/>
      <c r="K129" s="97"/>
      <c r="L129" s="97"/>
      <c r="M129" s="97"/>
      <c r="N129" s="97"/>
      <c r="O129" s="97"/>
      <c r="P129" s="97"/>
    </row>
    <row r="130" spans="7:16" ht="12.75">
      <c r="G130" s="97"/>
      <c r="H130" s="97"/>
      <c r="I130" s="97"/>
      <c r="J130" s="97"/>
      <c r="K130" s="97"/>
      <c r="L130" s="97"/>
      <c r="M130" s="97"/>
      <c r="N130" s="97"/>
      <c r="O130" s="97"/>
      <c r="P130" s="97"/>
    </row>
    <row r="131" spans="7:16" ht="12.75">
      <c r="G131" s="97"/>
      <c r="H131" s="97"/>
      <c r="I131" s="97"/>
      <c r="J131" s="97"/>
      <c r="K131" s="97"/>
      <c r="L131" s="97"/>
      <c r="M131" s="97"/>
      <c r="N131" s="97"/>
      <c r="O131" s="97"/>
      <c r="P131" s="97"/>
    </row>
    <row r="132" spans="7:16" ht="12.75">
      <c r="G132" s="97"/>
      <c r="H132" s="97"/>
      <c r="I132" s="97"/>
      <c r="J132" s="97"/>
      <c r="K132" s="97"/>
      <c r="L132" s="97"/>
      <c r="M132" s="97"/>
      <c r="N132" s="97"/>
      <c r="O132" s="97"/>
      <c r="P132" s="97"/>
    </row>
    <row r="133" spans="7:16" ht="12.75">
      <c r="G133" s="97"/>
      <c r="H133" s="97"/>
      <c r="I133" s="97"/>
      <c r="J133" s="97"/>
      <c r="K133" s="97"/>
      <c r="L133" s="97"/>
      <c r="M133" s="97"/>
      <c r="N133" s="97"/>
      <c r="O133" s="97"/>
      <c r="P133" s="97"/>
    </row>
    <row r="134" spans="7:16" ht="12.75">
      <c r="G134" s="97"/>
      <c r="H134" s="97"/>
      <c r="I134" s="97"/>
      <c r="J134" s="97"/>
      <c r="K134" s="97"/>
      <c r="L134" s="97"/>
      <c r="M134" s="97"/>
      <c r="N134" s="97"/>
      <c r="O134" s="97"/>
      <c r="P134" s="97"/>
    </row>
    <row r="135" spans="7:16" ht="12.75">
      <c r="G135" s="97"/>
      <c r="H135" s="97"/>
      <c r="I135" s="97"/>
      <c r="J135" s="97"/>
      <c r="K135" s="97"/>
      <c r="L135" s="97"/>
      <c r="M135" s="97"/>
      <c r="N135" s="97"/>
      <c r="O135" s="97"/>
      <c r="P135" s="97"/>
    </row>
    <row r="136" spans="7:16" ht="12.75">
      <c r="G136" s="97"/>
      <c r="H136" s="97"/>
      <c r="I136" s="97"/>
      <c r="J136" s="97"/>
      <c r="K136" s="97"/>
      <c r="L136" s="97"/>
      <c r="M136" s="97"/>
      <c r="N136" s="97"/>
      <c r="O136" s="97"/>
      <c r="P136" s="97"/>
    </row>
    <row r="137" spans="7:16" ht="12.75">
      <c r="G137" s="97"/>
      <c r="H137" s="97"/>
      <c r="I137" s="97"/>
      <c r="J137" s="97"/>
      <c r="K137" s="97"/>
      <c r="L137" s="97"/>
      <c r="M137" s="97"/>
      <c r="N137" s="97"/>
      <c r="O137" s="97"/>
      <c r="P137" s="97"/>
    </row>
    <row r="138" spans="7:16" ht="12.75">
      <c r="G138" s="97"/>
      <c r="H138" s="97"/>
      <c r="I138" s="97"/>
      <c r="J138" s="97"/>
      <c r="K138" s="97"/>
      <c r="L138" s="97"/>
      <c r="M138" s="97"/>
      <c r="N138" s="97"/>
      <c r="O138" s="97"/>
      <c r="P138" s="97"/>
    </row>
    <row r="139" spans="7:16" ht="12.75">
      <c r="G139" s="97"/>
      <c r="H139" s="97"/>
      <c r="I139" s="97"/>
      <c r="J139" s="97"/>
      <c r="K139" s="97"/>
      <c r="L139" s="97"/>
      <c r="M139" s="97"/>
      <c r="N139" s="97"/>
      <c r="O139" s="97"/>
      <c r="P139" s="97"/>
    </row>
    <row r="140" spans="7:16" ht="12.75">
      <c r="G140" s="97"/>
      <c r="H140" s="97"/>
      <c r="I140" s="97"/>
      <c r="J140" s="97"/>
      <c r="K140" s="97"/>
      <c r="L140" s="97"/>
      <c r="M140" s="97"/>
      <c r="N140" s="97"/>
      <c r="O140" s="97"/>
      <c r="P140" s="97"/>
    </row>
    <row r="141" spans="7:16" ht="12.75">
      <c r="G141" s="97"/>
      <c r="H141" s="97"/>
      <c r="I141" s="97"/>
      <c r="J141" s="97"/>
      <c r="K141" s="97"/>
      <c r="L141" s="97"/>
      <c r="M141" s="97"/>
      <c r="N141" s="97"/>
      <c r="O141" s="97"/>
      <c r="P141" s="97"/>
    </row>
    <row r="142" spans="7:16" ht="12.75">
      <c r="G142" s="97"/>
      <c r="H142" s="97"/>
      <c r="I142" s="97"/>
      <c r="J142" s="97"/>
      <c r="K142" s="97"/>
      <c r="L142" s="97"/>
      <c r="M142" s="97"/>
      <c r="N142" s="97"/>
      <c r="O142" s="97"/>
      <c r="P142" s="97"/>
    </row>
    <row r="143" spans="7:16" ht="12.75">
      <c r="G143" s="97"/>
      <c r="H143" s="97"/>
      <c r="I143" s="97"/>
      <c r="J143" s="97"/>
      <c r="K143" s="97"/>
      <c r="L143" s="97"/>
      <c r="M143" s="97"/>
      <c r="N143" s="97"/>
      <c r="O143" s="97"/>
      <c r="P143" s="97"/>
    </row>
    <row r="144" spans="7:16" ht="12.75">
      <c r="G144" s="97"/>
      <c r="H144" s="97"/>
      <c r="I144" s="97"/>
      <c r="J144" s="97"/>
      <c r="K144" s="97"/>
      <c r="L144" s="97"/>
      <c r="M144" s="97"/>
      <c r="N144" s="97"/>
      <c r="O144" s="97"/>
      <c r="P144" s="97"/>
    </row>
    <row r="145" spans="7:16" ht="12.75">
      <c r="G145" s="97"/>
      <c r="H145" s="97"/>
      <c r="I145" s="97"/>
      <c r="J145" s="97"/>
      <c r="K145" s="97"/>
      <c r="L145" s="97"/>
      <c r="M145" s="97"/>
      <c r="N145" s="97"/>
      <c r="O145" s="97"/>
      <c r="P145" s="97"/>
    </row>
    <row r="146" spans="7:16" ht="12.75">
      <c r="G146" s="97"/>
      <c r="H146" s="97"/>
      <c r="I146" s="97"/>
      <c r="J146" s="97"/>
      <c r="K146" s="97"/>
      <c r="L146" s="97"/>
      <c r="M146" s="97"/>
      <c r="N146" s="97"/>
      <c r="O146" s="97"/>
      <c r="P146" s="97"/>
    </row>
    <row r="147" spans="7:16" ht="12.75">
      <c r="G147" s="97"/>
      <c r="H147" s="97"/>
      <c r="I147" s="97"/>
      <c r="J147" s="97"/>
      <c r="K147" s="97"/>
      <c r="L147" s="97"/>
      <c r="M147" s="97"/>
      <c r="N147" s="97"/>
      <c r="O147" s="97"/>
      <c r="P147" s="97"/>
    </row>
    <row r="148" spans="7:16" ht="12.75">
      <c r="G148" s="97"/>
      <c r="H148" s="97"/>
      <c r="I148" s="97"/>
      <c r="J148" s="97"/>
      <c r="K148" s="97"/>
      <c r="L148" s="97"/>
      <c r="M148" s="97"/>
      <c r="N148" s="97"/>
      <c r="O148" s="97"/>
      <c r="P148" s="97"/>
    </row>
    <row r="149" spans="7:16" ht="12.75">
      <c r="G149" s="97"/>
      <c r="H149" s="97"/>
      <c r="I149" s="97"/>
      <c r="J149" s="97"/>
      <c r="K149" s="97"/>
      <c r="L149" s="97"/>
      <c r="M149" s="97"/>
      <c r="N149" s="97"/>
      <c r="O149" s="97"/>
      <c r="P149" s="97"/>
    </row>
    <row r="150" spans="7:16" ht="12.75">
      <c r="G150" s="97"/>
      <c r="H150" s="97"/>
      <c r="I150" s="97"/>
      <c r="J150" s="97"/>
      <c r="K150" s="97"/>
      <c r="L150" s="97"/>
      <c r="M150" s="97"/>
      <c r="N150" s="97"/>
      <c r="O150" s="97"/>
      <c r="P150" s="97"/>
    </row>
    <row r="151" spans="7:16" ht="12.75">
      <c r="G151" s="97"/>
      <c r="H151" s="97"/>
      <c r="I151" s="97"/>
      <c r="J151" s="97"/>
      <c r="K151" s="97"/>
      <c r="L151" s="97"/>
      <c r="M151" s="97"/>
      <c r="N151" s="97"/>
      <c r="O151" s="97"/>
      <c r="P151" s="97"/>
    </row>
    <row r="152" spans="7:16" ht="12.75">
      <c r="G152" s="97"/>
      <c r="H152" s="97"/>
      <c r="I152" s="97"/>
      <c r="J152" s="97"/>
      <c r="K152" s="97"/>
      <c r="L152" s="97"/>
      <c r="M152" s="97"/>
      <c r="N152" s="97"/>
      <c r="O152" s="97"/>
      <c r="P152" s="97"/>
    </row>
    <row r="153" spans="7:16" ht="12.75">
      <c r="G153" s="97"/>
      <c r="H153" s="97"/>
      <c r="I153" s="97"/>
      <c r="J153" s="97"/>
      <c r="K153" s="97"/>
      <c r="L153" s="97"/>
      <c r="M153" s="97"/>
      <c r="N153" s="97"/>
      <c r="O153" s="97"/>
      <c r="P153" s="97"/>
    </row>
    <row r="154" spans="7:16" ht="12.75">
      <c r="G154" s="97"/>
      <c r="H154" s="97"/>
      <c r="I154" s="97"/>
      <c r="J154" s="97"/>
      <c r="K154" s="97"/>
      <c r="L154" s="97"/>
      <c r="M154" s="97"/>
      <c r="N154" s="97"/>
      <c r="O154" s="97"/>
      <c r="P154" s="97"/>
    </row>
    <row r="155" spans="7:16" ht="12.75">
      <c r="G155" s="97"/>
      <c r="H155" s="97"/>
      <c r="I155" s="97"/>
      <c r="J155" s="97"/>
      <c r="K155" s="97"/>
      <c r="L155" s="97"/>
      <c r="M155" s="97"/>
      <c r="N155" s="97"/>
      <c r="O155" s="97"/>
      <c r="P155" s="97"/>
    </row>
    <row r="156" spans="7:16" ht="12.75">
      <c r="G156" s="97"/>
      <c r="H156" s="97"/>
      <c r="I156" s="97"/>
      <c r="J156" s="97"/>
      <c r="K156" s="97"/>
      <c r="L156" s="97"/>
      <c r="M156" s="97"/>
      <c r="N156" s="97"/>
      <c r="O156" s="97"/>
      <c r="P156" s="97"/>
    </row>
    <row r="157" spans="7:16" ht="12.75">
      <c r="G157" s="97"/>
      <c r="H157" s="97"/>
      <c r="I157" s="97"/>
      <c r="J157" s="97"/>
      <c r="K157" s="97"/>
      <c r="L157" s="97"/>
      <c r="M157" s="97"/>
      <c r="N157" s="97"/>
      <c r="O157" s="97"/>
      <c r="P157" s="97"/>
    </row>
    <row r="158" spans="7:16" ht="12.75">
      <c r="G158" s="97"/>
      <c r="H158" s="97"/>
      <c r="I158" s="97"/>
      <c r="J158" s="97"/>
      <c r="K158" s="97"/>
      <c r="L158" s="97"/>
      <c r="M158" s="97"/>
      <c r="N158" s="97"/>
      <c r="O158" s="97"/>
      <c r="P158" s="97"/>
    </row>
    <row r="159" spans="7:16" ht="12.75">
      <c r="G159" s="97"/>
      <c r="H159" s="97"/>
      <c r="I159" s="97"/>
      <c r="J159" s="97"/>
      <c r="K159" s="97"/>
      <c r="L159" s="97"/>
      <c r="M159" s="97"/>
      <c r="N159" s="97"/>
      <c r="O159" s="97"/>
      <c r="P159" s="97"/>
    </row>
    <row r="160" spans="7:16" ht="12.75">
      <c r="G160" s="97"/>
      <c r="H160" s="97"/>
      <c r="I160" s="97"/>
      <c r="J160" s="97"/>
      <c r="K160" s="97"/>
      <c r="L160" s="97"/>
      <c r="M160" s="97"/>
      <c r="N160" s="97"/>
      <c r="O160" s="97"/>
      <c r="P160" s="97"/>
    </row>
    <row r="161" spans="7:16" ht="12.75">
      <c r="G161" s="97"/>
      <c r="H161" s="97"/>
      <c r="I161" s="97"/>
      <c r="J161" s="97"/>
      <c r="K161" s="97"/>
      <c r="L161" s="97"/>
      <c r="M161" s="97"/>
      <c r="N161" s="97"/>
      <c r="O161" s="97"/>
      <c r="P161" s="97"/>
    </row>
    <row r="162" spans="7:16" ht="12.75">
      <c r="G162" s="97"/>
      <c r="H162" s="97"/>
      <c r="I162" s="97"/>
      <c r="J162" s="97"/>
      <c r="K162" s="97"/>
      <c r="L162" s="97"/>
      <c r="M162" s="97"/>
      <c r="N162" s="97"/>
      <c r="O162" s="97"/>
      <c r="P162" s="97"/>
    </row>
    <row r="163" spans="7:16" ht="12.75">
      <c r="G163" s="97"/>
      <c r="H163" s="97"/>
      <c r="I163" s="97"/>
      <c r="J163" s="97"/>
      <c r="K163" s="97"/>
      <c r="L163" s="97"/>
      <c r="M163" s="97"/>
      <c r="N163" s="97"/>
      <c r="O163" s="97"/>
      <c r="P163" s="97"/>
    </row>
    <row r="164" spans="7:16" ht="12.75">
      <c r="G164" s="97"/>
      <c r="H164" s="97"/>
      <c r="I164" s="97"/>
      <c r="J164" s="97"/>
      <c r="K164" s="97"/>
      <c r="L164" s="97"/>
      <c r="M164" s="97"/>
      <c r="N164" s="97"/>
      <c r="O164" s="97"/>
      <c r="P164" s="97"/>
    </row>
    <row r="165" spans="7:16" ht="12.75">
      <c r="G165" s="97"/>
      <c r="H165" s="97"/>
      <c r="I165" s="97"/>
      <c r="J165" s="97"/>
      <c r="K165" s="97"/>
      <c r="L165" s="97"/>
      <c r="M165" s="97"/>
      <c r="N165" s="97"/>
      <c r="O165" s="97"/>
      <c r="P165" s="97"/>
    </row>
    <row r="166" spans="7:16" ht="12.75">
      <c r="G166" s="97"/>
      <c r="H166" s="97"/>
      <c r="I166" s="97"/>
      <c r="J166" s="97"/>
      <c r="K166" s="97"/>
      <c r="L166" s="97"/>
      <c r="M166" s="97"/>
      <c r="N166" s="97"/>
      <c r="O166" s="97"/>
      <c r="P166" s="97"/>
    </row>
    <row r="167" spans="7:16" ht="12.75">
      <c r="G167" s="97"/>
      <c r="H167" s="97"/>
      <c r="I167" s="97"/>
      <c r="J167" s="97"/>
      <c r="K167" s="97"/>
      <c r="L167" s="97"/>
      <c r="M167" s="97"/>
      <c r="N167" s="97"/>
      <c r="O167" s="97"/>
      <c r="P167" s="97"/>
    </row>
    <row r="168" spans="7:16" ht="12.75">
      <c r="G168" s="97"/>
      <c r="H168" s="97"/>
      <c r="I168" s="97"/>
      <c r="J168" s="97"/>
      <c r="K168" s="97"/>
      <c r="L168" s="97"/>
      <c r="M168" s="97"/>
      <c r="N168" s="97"/>
      <c r="O168" s="97"/>
      <c r="P168" s="97"/>
    </row>
    <row r="169" spans="7:16" ht="12.75">
      <c r="G169" s="97"/>
      <c r="H169" s="97"/>
      <c r="I169" s="97"/>
      <c r="J169" s="97"/>
      <c r="K169" s="97"/>
      <c r="L169" s="97"/>
      <c r="M169" s="97"/>
      <c r="N169" s="97"/>
      <c r="O169" s="97"/>
      <c r="P169" s="97"/>
    </row>
  </sheetData>
  <sheetProtection selectLockedCells="1"/>
  <mergeCells count="5">
    <mergeCell ref="A1:F3"/>
    <mergeCell ref="A21:A22"/>
    <mergeCell ref="A25:A26"/>
    <mergeCell ref="C28:F28"/>
    <mergeCell ref="A28:B28"/>
  </mergeCells>
  <dataValidations count="9">
    <dataValidation type="custom" allowBlank="1" showInputMessage="1" sqref="B31:B32">
      <formula1>B31&gt;=0</formula1>
    </dataValidation>
    <dataValidation errorStyle="warning" type="custom" allowBlank="1" showInputMessage="1" showErrorMessage="1" errorTitle="Limits Exceeded" error="Value exceeds weight limitatiions!" sqref="B6 B9 B12 B15">
      <formula1>AND(B6+B7&gt;=0,B6+B7&lt;=300)</formula1>
    </dataValidation>
    <dataValidation errorStyle="warning" type="custom" allowBlank="1" showInputMessage="1" showErrorMessage="1" errorTitle="Limits Exceeded" error="Value exceeds weight limitatiions!" sqref="B7:B8 B10:B11 B13:B14 B16:B17">
      <formula1>AND(B6+B7&gt;=0,B6+B7&lt;=300,B7&lt;=50)</formula1>
    </dataValidation>
    <dataValidation errorStyle="warning" type="decimal" allowBlank="1" showInputMessage="1" showErrorMessage="1" errorTitle="Limits Exceeded" error="Main tank capacity exceeded!" sqref="B23">
      <formula1>0</formula1>
      <formula2>183.6</formula2>
    </dataValidation>
    <dataValidation errorStyle="warning" type="decimal" allowBlank="1" showInputMessage="1" showErrorMessage="1" errorTitle="Limits Exceeded" error="Aux. tank capacity exceeded!" sqref="B24">
      <formula1>0</formula1>
      <formula2>109.8</formula2>
    </dataValidation>
    <dataValidation type="decimal" allowBlank="1" showInputMessage="1" sqref="B22 B26">
      <formula1>1600</formula1>
      <formula2>2500</formula2>
    </dataValidation>
    <dataValidation errorStyle="warning" type="custom" allowBlank="1" showInputMessage="1" showErrorMessage="1" errorTitle="Limits Exceeded" error="Value exceeds weight limitatiions!" sqref="B20">
      <formula1>AND(B16+B20&gt;=0,B16+B20&lt;=300,B20&lt;=50)</formula1>
    </dataValidation>
    <dataValidation errorStyle="warning" type="custom" allowBlank="1" showInputMessage="1" showErrorMessage="1" errorTitle="Limits Exceeded" error="Value exceeds weight limitatiions!" sqref="B19">
      <formula1>AND(B16+B19&gt;=0,B16+B19&lt;=300,B19&lt;=50)</formula1>
    </dataValidation>
    <dataValidation errorStyle="warning" type="custom" allowBlank="1" showInputMessage="1" showErrorMessage="1" errorTitle="Limits Exceeded" error="Value exceeds weight limitatiions!" sqref="B18">
      <formula1>AND(B16+B18&gt;=0,B16+B18&lt;=300,B18&lt;=50)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33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74" customWidth="1"/>
    <col min="2" max="2" width="9.140625" style="74" customWidth="1"/>
    <col min="3" max="3" width="7.7109375" style="74" customWidth="1"/>
    <col min="4" max="4" width="9.00390625" style="74" customWidth="1"/>
    <col min="5" max="5" width="8.7109375" style="74" customWidth="1"/>
    <col min="6" max="6" width="10.00390625" style="74" customWidth="1"/>
    <col min="7" max="7" width="9.28125" style="74" customWidth="1"/>
    <col min="8" max="8" width="9.8515625" style="74" customWidth="1"/>
    <col min="9" max="16384" width="9.140625" style="74" customWidth="1"/>
  </cols>
  <sheetData>
    <row r="1" spans="1:14" ht="12.75">
      <c r="A1" s="73" t="s">
        <v>111</v>
      </c>
      <c r="D1" s="73" t="s">
        <v>112</v>
      </c>
      <c r="H1" s="333" t="s">
        <v>149</v>
      </c>
      <c r="I1" s="334"/>
      <c r="J1" s="334"/>
      <c r="L1" s="333" t="s">
        <v>158</v>
      </c>
      <c r="M1" s="333"/>
      <c r="N1" s="333"/>
    </row>
    <row r="2" spans="1:14" ht="12.75">
      <c r="A2" s="77">
        <v>95.5</v>
      </c>
      <c r="B2" s="77">
        <v>1</v>
      </c>
      <c r="D2" s="77">
        <v>92</v>
      </c>
      <c r="E2" s="77">
        <v>3</v>
      </c>
      <c r="I2" s="119" t="s">
        <v>155</v>
      </c>
      <c r="J2" s="119" t="s">
        <v>156</v>
      </c>
      <c r="L2" s="74" t="s">
        <v>159</v>
      </c>
      <c r="N2" s="120">
        <v>1370</v>
      </c>
    </row>
    <row r="3" spans="1:14" ht="12.75">
      <c r="A3" s="77">
        <v>98</v>
      </c>
      <c r="B3" s="77">
        <v>2.6</v>
      </c>
      <c r="D3" s="77">
        <v>100</v>
      </c>
      <c r="E3" s="77">
        <v>3</v>
      </c>
      <c r="H3" s="74" t="s">
        <v>150</v>
      </c>
      <c r="I3" s="117">
        <v>19.2</v>
      </c>
      <c r="J3" s="117">
        <f>I3*FuelWgt</f>
        <v>115.19999999999999</v>
      </c>
      <c r="L3" s="74" t="s">
        <v>160</v>
      </c>
      <c r="N3" s="120">
        <v>920</v>
      </c>
    </row>
    <row r="4" spans="1:14" ht="12.75">
      <c r="A4" s="77">
        <v>102</v>
      </c>
      <c r="B4" s="77">
        <v>1.2</v>
      </c>
      <c r="D4" s="77">
        <v>102.5</v>
      </c>
      <c r="E4" s="77">
        <v>1.5</v>
      </c>
      <c r="H4" s="74" t="s">
        <v>151</v>
      </c>
      <c r="I4" s="117">
        <v>10.5</v>
      </c>
      <c r="J4" s="117">
        <f>I4*FuelWgt</f>
        <v>63</v>
      </c>
      <c r="L4" s="74" t="s">
        <v>161</v>
      </c>
      <c r="N4" s="120">
        <v>240</v>
      </c>
    </row>
    <row r="5" spans="1:14" ht="12.75">
      <c r="A5" s="77">
        <v>102</v>
      </c>
      <c r="B5" s="77">
        <v>-0.5</v>
      </c>
      <c r="D5" s="77">
        <v>102.5</v>
      </c>
      <c r="E5" s="77">
        <v>-1.5</v>
      </c>
      <c r="I5" s="118" t="s">
        <v>9</v>
      </c>
      <c r="J5" s="117"/>
      <c r="L5" s="74" t="s">
        <v>162</v>
      </c>
      <c r="N5" s="120">
        <v>50</v>
      </c>
    </row>
    <row r="6" spans="1:14" ht="12.75">
      <c r="A6" s="77">
        <v>98</v>
      </c>
      <c r="B6" s="77">
        <v>-2.2</v>
      </c>
      <c r="D6" s="77">
        <v>100</v>
      </c>
      <c r="E6" s="77">
        <v>-3</v>
      </c>
      <c r="I6" s="117">
        <f>SUM(I3:I5)</f>
        <v>29.7</v>
      </c>
      <c r="J6" s="117">
        <f>I6*FuelWgt</f>
        <v>178.2</v>
      </c>
      <c r="L6" s="74" t="s">
        <v>163</v>
      </c>
      <c r="N6" s="120">
        <v>130</v>
      </c>
    </row>
    <row r="7" spans="1:10" ht="12.75">
      <c r="A7" s="77">
        <v>97</v>
      </c>
      <c r="B7" s="77">
        <v>-2.2</v>
      </c>
      <c r="D7" s="77">
        <v>92</v>
      </c>
      <c r="E7" s="77">
        <v>-3</v>
      </c>
      <c r="J7" s="117"/>
    </row>
    <row r="8" spans="1:14" ht="12.75">
      <c r="A8" s="77">
        <v>95.5</v>
      </c>
      <c r="B8" s="77">
        <v>-0.8</v>
      </c>
      <c r="D8" s="77">
        <v>92</v>
      </c>
      <c r="E8" s="77">
        <v>3</v>
      </c>
      <c r="H8" s="333" t="s">
        <v>152</v>
      </c>
      <c r="I8" s="334"/>
      <c r="J8" s="334"/>
      <c r="L8" s="333" t="s">
        <v>164</v>
      </c>
      <c r="M8" s="333"/>
      <c r="N8" s="333"/>
    </row>
    <row r="9" spans="1:14" ht="12.75">
      <c r="A9" s="77">
        <v>95.5</v>
      </c>
      <c r="B9" s="77">
        <v>1</v>
      </c>
      <c r="D9" s="77"/>
      <c r="E9" s="77"/>
      <c r="I9" s="119" t="s">
        <v>155</v>
      </c>
      <c r="J9" s="119" t="s">
        <v>157</v>
      </c>
      <c r="L9" s="74" t="s">
        <v>159</v>
      </c>
      <c r="N9" s="120">
        <v>2500</v>
      </c>
    </row>
    <row r="10" spans="8:14" ht="12.75">
      <c r="H10" s="74" t="s">
        <v>150</v>
      </c>
      <c r="I10" s="117">
        <v>30.6</v>
      </c>
      <c r="J10" s="117">
        <f>I10*FuelWgt</f>
        <v>183.60000000000002</v>
      </c>
      <c r="L10" s="74" t="s">
        <v>160</v>
      </c>
      <c r="N10" s="120">
        <v>1600</v>
      </c>
    </row>
    <row r="11" spans="1:14" ht="12.75">
      <c r="A11" s="63" t="s">
        <v>171</v>
      </c>
      <c r="B11" s="64"/>
      <c r="C11" s="64"/>
      <c r="D11" s="63" t="s">
        <v>172</v>
      </c>
      <c r="E11" s="64"/>
      <c r="G11" s="64"/>
      <c r="H11" s="74" t="s">
        <v>151</v>
      </c>
      <c r="I11" s="117">
        <v>18.3</v>
      </c>
      <c r="J11" s="117">
        <f>I11*FuelWgt</f>
        <v>109.80000000000001</v>
      </c>
      <c r="L11" s="74" t="s">
        <v>161</v>
      </c>
      <c r="N11" s="120">
        <v>300</v>
      </c>
    </row>
    <row r="12" spans="1:14" ht="12.75">
      <c r="A12" s="76">
        <v>95.5</v>
      </c>
      <c r="B12" s="65">
        <v>920</v>
      </c>
      <c r="C12" s="64"/>
      <c r="D12" s="76">
        <v>92</v>
      </c>
      <c r="E12" s="65">
        <v>1600</v>
      </c>
      <c r="G12" s="64"/>
      <c r="I12" s="118" t="s">
        <v>9</v>
      </c>
      <c r="J12" s="117"/>
      <c r="L12" s="74" t="s">
        <v>162</v>
      </c>
      <c r="N12" s="120">
        <v>50</v>
      </c>
    </row>
    <row r="13" spans="1:14" ht="12.75">
      <c r="A13" s="76">
        <v>95.5</v>
      </c>
      <c r="B13" s="65">
        <v>1275</v>
      </c>
      <c r="C13" s="64"/>
      <c r="D13" s="76">
        <v>92</v>
      </c>
      <c r="E13" s="65">
        <v>2300</v>
      </c>
      <c r="G13" s="64"/>
      <c r="I13" s="117">
        <f>SUM(I10:I12)</f>
        <v>48.900000000000006</v>
      </c>
      <c r="J13" s="117">
        <f>I13*FuelWgt</f>
        <v>293.40000000000003</v>
      </c>
      <c r="L13" s="74" t="s">
        <v>163</v>
      </c>
      <c r="N13" s="120">
        <v>150</v>
      </c>
    </row>
    <row r="14" spans="1:7" ht="12.75">
      <c r="A14" s="76">
        <v>96.5</v>
      </c>
      <c r="B14" s="65">
        <v>1370</v>
      </c>
      <c r="C14" s="64"/>
      <c r="D14" s="76">
        <v>93</v>
      </c>
      <c r="E14" s="65">
        <v>2500</v>
      </c>
      <c r="G14" s="64"/>
    </row>
    <row r="15" spans="1:9" ht="12.75">
      <c r="A15" s="76">
        <v>100</v>
      </c>
      <c r="B15" s="65">
        <v>1370</v>
      </c>
      <c r="C15" s="64"/>
      <c r="D15" s="76">
        <v>98</v>
      </c>
      <c r="E15" s="65">
        <v>2500</v>
      </c>
      <c r="G15" s="64"/>
      <c r="H15" s="73" t="s">
        <v>153</v>
      </c>
      <c r="I15" s="115"/>
    </row>
    <row r="16" spans="1:9" ht="12.75">
      <c r="A16" s="76">
        <v>102</v>
      </c>
      <c r="B16" s="65">
        <v>1175</v>
      </c>
      <c r="C16" s="64"/>
      <c r="D16" s="76">
        <v>102.5</v>
      </c>
      <c r="E16" s="65">
        <v>2100</v>
      </c>
      <c r="G16" s="64"/>
      <c r="H16" s="74" t="s">
        <v>154</v>
      </c>
      <c r="I16" s="117">
        <v>6</v>
      </c>
    </row>
    <row r="17" spans="1:8" ht="12.75">
      <c r="A17" s="76">
        <v>102</v>
      </c>
      <c r="B17" s="65">
        <v>920</v>
      </c>
      <c r="C17" s="64"/>
      <c r="D17" s="76">
        <v>102.5</v>
      </c>
      <c r="E17" s="65">
        <v>1600</v>
      </c>
      <c r="G17" s="64"/>
      <c r="H17" s="64"/>
    </row>
    <row r="18" spans="1:8" ht="12.75">
      <c r="A18" s="76">
        <v>95.5</v>
      </c>
      <c r="B18" s="65">
        <v>920</v>
      </c>
      <c r="C18" s="64"/>
      <c r="D18" s="76">
        <v>92</v>
      </c>
      <c r="E18" s="65">
        <v>1600</v>
      </c>
      <c r="F18" s="64"/>
      <c r="G18" s="64"/>
      <c r="H18" s="64"/>
    </row>
    <row r="20" ht="18">
      <c r="A20" s="75" t="s">
        <v>143</v>
      </c>
    </row>
    <row r="21" spans="1:8" ht="12.75">
      <c r="A21" s="66" t="s">
        <v>142</v>
      </c>
      <c r="B21" s="66" t="s">
        <v>139</v>
      </c>
      <c r="C21" s="66" t="s">
        <v>140</v>
      </c>
      <c r="D21" s="66" t="s">
        <v>147</v>
      </c>
      <c r="E21" s="66" t="s">
        <v>141</v>
      </c>
      <c r="F21" s="116" t="s">
        <v>144</v>
      </c>
      <c r="G21" s="116" t="s">
        <v>145</v>
      </c>
      <c r="H21" s="116" t="s">
        <v>146</v>
      </c>
    </row>
    <row r="22" spans="1:8" ht="12.75">
      <c r="A22" s="70" t="s">
        <v>113</v>
      </c>
      <c r="B22" s="64" t="b">
        <v>1</v>
      </c>
      <c r="C22" s="67">
        <v>7.5</v>
      </c>
      <c r="D22" s="67">
        <v>49.4</v>
      </c>
      <c r="E22" s="68">
        <v>24</v>
      </c>
      <c r="F22" s="67">
        <f>IF(B22=FALSE,C22,0)</f>
        <v>0</v>
      </c>
      <c r="G22" s="69">
        <f>F22*D22</f>
        <v>0</v>
      </c>
      <c r="H22" s="69">
        <f>F22*E22</f>
        <v>0</v>
      </c>
    </row>
    <row r="23" spans="1:8" ht="12.75">
      <c r="A23" s="70" t="s">
        <v>114</v>
      </c>
      <c r="B23" s="64" t="b">
        <v>1</v>
      </c>
      <c r="C23" s="67">
        <v>7.5</v>
      </c>
      <c r="D23" s="67">
        <v>49.4</v>
      </c>
      <c r="E23" s="67">
        <v>-24</v>
      </c>
      <c r="F23" s="67">
        <f aca="true" t="shared" si="0" ref="F23:F28">IF(B23=FALSE,C23,0)</f>
        <v>0</v>
      </c>
      <c r="G23" s="69">
        <f aca="true" t="shared" si="1" ref="G23:G28">F23*D23</f>
        <v>0</v>
      </c>
      <c r="H23" s="69">
        <f aca="true" t="shared" si="2" ref="H23:H28">F23*E23</f>
        <v>0</v>
      </c>
    </row>
    <row r="24" spans="1:8" ht="12.75">
      <c r="A24" s="70" t="s">
        <v>115</v>
      </c>
      <c r="B24" s="64" t="b">
        <v>1</v>
      </c>
      <c r="C24" s="67">
        <v>7</v>
      </c>
      <c r="D24" s="67">
        <v>75.4</v>
      </c>
      <c r="E24" s="68">
        <v>23</v>
      </c>
      <c r="F24" s="67">
        <f t="shared" si="0"/>
        <v>0</v>
      </c>
      <c r="G24" s="69">
        <f t="shared" si="1"/>
        <v>0</v>
      </c>
      <c r="H24" s="69">
        <f t="shared" si="2"/>
        <v>0</v>
      </c>
    </row>
    <row r="25" spans="1:8" ht="12.75">
      <c r="A25" s="70" t="s">
        <v>116</v>
      </c>
      <c r="B25" s="64" t="b">
        <v>1</v>
      </c>
      <c r="C25" s="67">
        <v>7</v>
      </c>
      <c r="D25" s="67">
        <v>75.4</v>
      </c>
      <c r="E25" s="67">
        <v>-23</v>
      </c>
      <c r="F25" s="67">
        <f t="shared" si="0"/>
        <v>0</v>
      </c>
      <c r="G25" s="69">
        <f t="shared" si="1"/>
        <v>0</v>
      </c>
      <c r="H25" s="69">
        <f t="shared" si="2"/>
        <v>0</v>
      </c>
    </row>
    <row r="26" spans="1:8" ht="12.75">
      <c r="A26" s="70" t="s">
        <v>117</v>
      </c>
      <c r="B26" s="64" t="b">
        <v>1</v>
      </c>
      <c r="C26" s="67">
        <v>0.6</v>
      </c>
      <c r="D26" s="67">
        <v>35.8</v>
      </c>
      <c r="E26" s="67">
        <v>-8</v>
      </c>
      <c r="F26" s="67">
        <f t="shared" si="0"/>
        <v>0</v>
      </c>
      <c r="G26" s="69">
        <f t="shared" si="1"/>
        <v>0</v>
      </c>
      <c r="H26" s="69">
        <f t="shared" si="2"/>
        <v>0</v>
      </c>
    </row>
    <row r="27" spans="1:12" ht="12.75">
      <c r="A27" s="70" t="s">
        <v>118</v>
      </c>
      <c r="B27" s="64" t="b">
        <v>1</v>
      </c>
      <c r="C27" s="67">
        <v>0.8</v>
      </c>
      <c r="D27" s="67">
        <v>47</v>
      </c>
      <c r="E27" s="67">
        <v>-21</v>
      </c>
      <c r="F27" s="67">
        <f t="shared" si="0"/>
        <v>0</v>
      </c>
      <c r="G27" s="69">
        <f t="shared" si="1"/>
        <v>0</v>
      </c>
      <c r="H27" s="69">
        <f t="shared" si="2"/>
        <v>0</v>
      </c>
      <c r="L27" s="179"/>
    </row>
    <row r="28" spans="1:8" ht="12.75">
      <c r="A28" s="70" t="s">
        <v>119</v>
      </c>
      <c r="B28" s="64" t="b">
        <v>1</v>
      </c>
      <c r="C28" s="67">
        <v>0.8</v>
      </c>
      <c r="D28" s="67">
        <v>16.8</v>
      </c>
      <c r="E28" s="67">
        <v>-9.5</v>
      </c>
      <c r="F28" s="67">
        <f t="shared" si="0"/>
        <v>0</v>
      </c>
      <c r="G28" s="69">
        <f t="shared" si="1"/>
        <v>0</v>
      </c>
      <c r="H28" s="69">
        <f t="shared" si="2"/>
        <v>0</v>
      </c>
    </row>
    <row r="29" spans="2:8" ht="12.75">
      <c r="B29" s="64"/>
      <c r="C29" s="64"/>
      <c r="D29" s="64"/>
      <c r="E29" s="64"/>
      <c r="F29" s="71" t="s">
        <v>9</v>
      </c>
      <c r="G29" s="71" t="s">
        <v>9</v>
      </c>
      <c r="H29" s="71" t="s">
        <v>9</v>
      </c>
    </row>
    <row r="30" spans="2:8" ht="12.75">
      <c r="B30" s="64"/>
      <c r="C30" s="64"/>
      <c r="D30" s="64"/>
      <c r="E30" s="64"/>
      <c r="F30" s="67">
        <f>SUM(F22:F29)</f>
        <v>0</v>
      </c>
      <c r="G30" s="69">
        <f>SUM(G22:G29)</f>
        <v>0</v>
      </c>
      <c r="H30" s="69">
        <f>SUM(H22:H29)</f>
        <v>0</v>
      </c>
    </row>
    <row r="33" ht="27">
      <c r="A33" s="72" t="s">
        <v>148</v>
      </c>
    </row>
  </sheetData>
  <mergeCells count="4">
    <mergeCell ref="H1:J1"/>
    <mergeCell ref="H8:J8"/>
    <mergeCell ref="L1:N1"/>
    <mergeCell ref="L8:N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PCH Helicopters and Leasing,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R44 / R22 W&amp;B Worksheet v3.0</dc:title>
  <dc:subject/>
  <dc:creator>Nishan Hossepian</dc:creator>
  <cp:keywords>Helicopter Weight Balance R22 R44</cp:keywords>
  <dc:description>(c) Copyright 2000-2006 Nishan Hossepian. All rights reserved.</dc:description>
  <cp:lastModifiedBy>Nishan</cp:lastModifiedBy>
  <cp:lastPrinted>2006-04-05T23:52:49Z</cp:lastPrinted>
  <dcterms:created xsi:type="dcterms:W3CDTF">2003-11-20T15:45:46Z</dcterms:created>
  <dcterms:modified xsi:type="dcterms:W3CDTF">2006-04-20T23:52:12Z</dcterms:modified>
  <cp:category>Utility</cp:category>
  <cp:version/>
  <cp:contentType/>
  <cp:contentStatus/>
</cp:coreProperties>
</file>